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HNRS - Financials\CAHNRS Assessment-Dues-Fees\WEDA\Budget\FY25\"/>
    </mc:Choice>
  </mc:AlternateContent>
  <xr:revisionPtr revIDLastSave="0" documentId="13_ncr:1_{0DAA36A4-2593-4814-B2F4-FE5D273EC66A}" xr6:coauthVersionLast="47" xr6:coauthVersionMax="47" xr10:uidLastSave="{00000000-0000-0000-0000-000000000000}"/>
  <bookViews>
    <workbookView xWindow="-28920" yWindow="-195" windowWidth="29040" windowHeight="15840" activeTab="2" xr2:uid="{5334F856-251E-49FE-8AB2-06A3D3017E96}"/>
  </bookViews>
  <sheets>
    <sheet name="Assessment" sheetId="5" r:id="rId1"/>
    <sheet name="Projected" sheetId="4" r:id="rId2"/>
    <sheet name="Actuals" sheetId="6" r:id="rId3"/>
    <sheet name="Assessment PG00003750" sheetId="1" r:id="rId4"/>
    <sheet name="Director PG00020142" sheetId="2" r:id="rId5"/>
    <sheet name="Sick Leave Buy Out PG00020143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2" l="1"/>
  <c r="G25" i="2" s="1"/>
  <c r="G7" i="1"/>
  <c r="F15" i="4"/>
  <c r="F20" i="4"/>
  <c r="F14" i="4"/>
  <c r="F13" i="4"/>
  <c r="F11" i="4"/>
  <c r="F10" i="4"/>
  <c r="G24" i="1"/>
  <c r="G20" i="6"/>
  <c r="G19" i="6"/>
  <c r="G18" i="6"/>
  <c r="G17" i="6"/>
  <c r="G14" i="6"/>
  <c r="G13" i="6"/>
  <c r="G11" i="6"/>
  <c r="G10" i="6"/>
  <c r="G9" i="6"/>
  <c r="G26" i="3"/>
  <c r="G9" i="3"/>
  <c r="G27" i="3" s="1"/>
  <c r="G4" i="3"/>
  <c r="G9" i="2"/>
  <c r="M25" i="5"/>
  <c r="G9" i="4"/>
  <c r="F20" i="6"/>
  <c r="G16" i="4"/>
  <c r="G7" i="4"/>
  <c r="F14" i="6"/>
  <c r="F13" i="6"/>
  <c r="F11" i="6"/>
  <c r="F10" i="6"/>
  <c r="F15" i="6"/>
  <c r="L23" i="5"/>
  <c r="M23" i="5"/>
  <c r="K23" i="5"/>
  <c r="E24" i="1"/>
  <c r="F24" i="1"/>
  <c r="F9" i="6"/>
  <c r="F17" i="6"/>
  <c r="F18" i="6"/>
  <c r="F19" i="6"/>
  <c r="F6" i="6"/>
  <c r="F7" i="6" s="1"/>
  <c r="E21" i="6"/>
  <c r="D21" i="6"/>
  <c r="C21" i="6"/>
  <c r="B21" i="6"/>
  <c r="E20" i="6"/>
  <c r="D20" i="6"/>
  <c r="C20" i="6"/>
  <c r="B20" i="6"/>
  <c r="E19" i="6"/>
  <c r="D19" i="6"/>
  <c r="C19" i="6"/>
  <c r="B19" i="6"/>
  <c r="E18" i="6"/>
  <c r="D18" i="6"/>
  <c r="C18" i="6"/>
  <c r="B18" i="6"/>
  <c r="E17" i="6"/>
  <c r="D17" i="6"/>
  <c r="C17" i="6"/>
  <c r="B17" i="6"/>
  <c r="E16" i="6"/>
  <c r="D16" i="6"/>
  <c r="C16" i="6"/>
  <c r="B16" i="6"/>
  <c r="E15" i="6"/>
  <c r="D15" i="6"/>
  <c r="C15" i="6"/>
  <c r="B15" i="6"/>
  <c r="E14" i="6"/>
  <c r="D14" i="6"/>
  <c r="C14" i="6"/>
  <c r="B14" i="6"/>
  <c r="E13" i="6"/>
  <c r="D13" i="6"/>
  <c r="C13" i="6"/>
  <c r="B13" i="6"/>
  <c r="E11" i="6"/>
  <c r="D11" i="6"/>
  <c r="C11" i="6"/>
  <c r="B11" i="6"/>
  <c r="E10" i="6"/>
  <c r="D10" i="6"/>
  <c r="C10" i="6"/>
  <c r="B10" i="6"/>
  <c r="E9" i="6"/>
  <c r="C9" i="6"/>
  <c r="E6" i="6"/>
  <c r="E7" i="6" s="1"/>
  <c r="D6" i="6"/>
  <c r="D7" i="6" s="1"/>
  <c r="C6" i="6"/>
  <c r="C7" i="6" s="1"/>
  <c r="B6" i="6"/>
  <c r="B7" i="6" s="1"/>
  <c r="B4" i="6"/>
  <c r="F21" i="4"/>
  <c r="G21" i="4" s="1"/>
  <c r="F19" i="4"/>
  <c r="G19" i="4" s="1"/>
  <c r="F17" i="4"/>
  <c r="G17" i="4" s="1"/>
  <c r="F16" i="4"/>
  <c r="F9" i="4"/>
  <c r="F7" i="4"/>
  <c r="J23" i="5"/>
  <c r="F26" i="3"/>
  <c r="F9" i="3"/>
  <c r="F25" i="2"/>
  <c r="F9" i="2"/>
  <c r="D16" i="4"/>
  <c r="B23" i="5"/>
  <c r="B22" i="6" l="1"/>
  <c r="B23" i="6" s="1"/>
  <c r="C4" i="6" s="1"/>
  <c r="G6" i="6"/>
  <c r="G7" i="6" s="1"/>
  <c r="G15" i="6"/>
  <c r="G22" i="6" s="1"/>
  <c r="G22" i="4"/>
  <c r="C22" i="6"/>
  <c r="E22" i="6"/>
  <c r="D22" i="6"/>
  <c r="F22" i="6"/>
  <c r="F22" i="4"/>
  <c r="F7" i="1"/>
  <c r="D23" i="5"/>
  <c r="F23" i="5"/>
  <c r="H23" i="5"/>
  <c r="G23" i="6" l="1"/>
  <c r="C23" i="6"/>
  <c r="D4" i="6" s="1"/>
  <c r="D23" i="6" s="1"/>
  <c r="E4" i="6" s="1"/>
  <c r="E23" i="6" s="1"/>
  <c r="F4" i="6" s="1"/>
  <c r="F23" i="6"/>
  <c r="C27" i="3"/>
  <c r="B27" i="3"/>
  <c r="C26" i="3"/>
  <c r="D26" i="3"/>
  <c r="E26" i="3"/>
  <c r="B26" i="3"/>
  <c r="C9" i="3"/>
  <c r="D9" i="3"/>
  <c r="E9" i="3"/>
  <c r="B9" i="3"/>
  <c r="C7" i="1"/>
  <c r="D7" i="1"/>
  <c r="B7" i="1"/>
  <c r="C25" i="2"/>
  <c r="D25" i="2"/>
  <c r="E25" i="2"/>
  <c r="B25" i="2"/>
  <c r="C9" i="2"/>
  <c r="C26" i="2" s="1"/>
  <c r="D9" i="2"/>
  <c r="E9" i="2"/>
  <c r="B9" i="2"/>
  <c r="C18" i="4"/>
  <c r="D18" i="4"/>
  <c r="E18" i="4"/>
  <c r="B18" i="4"/>
  <c r="C17" i="4"/>
  <c r="D17" i="4"/>
  <c r="E17" i="4"/>
  <c r="B17" i="4"/>
  <c r="C16" i="4"/>
  <c r="E16" i="4"/>
  <c r="B16" i="4"/>
  <c r="C15" i="4"/>
  <c r="D15" i="4"/>
  <c r="E15" i="4"/>
  <c r="G23" i="5"/>
  <c r="I23" i="5"/>
  <c r="E6" i="4" s="1"/>
  <c r="E7" i="4" s="1"/>
  <c r="E5" i="5"/>
  <c r="E23" i="5" s="1"/>
  <c r="C23" i="5"/>
  <c r="C13" i="4"/>
  <c r="D13" i="4"/>
  <c r="E13" i="4"/>
  <c r="C14" i="4"/>
  <c r="D14" i="4"/>
  <c r="E14" i="4"/>
  <c r="C19" i="4"/>
  <c r="D19" i="4"/>
  <c r="E19" i="4"/>
  <c r="C20" i="4"/>
  <c r="D20" i="4"/>
  <c r="E20" i="4"/>
  <c r="C21" i="4"/>
  <c r="D21" i="4"/>
  <c r="E21" i="4"/>
  <c r="B13" i="4"/>
  <c r="B14" i="4"/>
  <c r="B15" i="4"/>
  <c r="B19" i="4"/>
  <c r="B20" i="4"/>
  <c r="B21" i="4"/>
  <c r="C11" i="4"/>
  <c r="D11" i="4"/>
  <c r="E11" i="4"/>
  <c r="B11" i="4"/>
  <c r="C10" i="4"/>
  <c r="D10" i="4"/>
  <c r="E10" i="4"/>
  <c r="B10" i="4"/>
  <c r="C9" i="4"/>
  <c r="E9" i="4"/>
  <c r="C6" i="4"/>
  <c r="C7" i="4" s="1"/>
  <c r="D6" i="4"/>
  <c r="D7" i="4" s="1"/>
  <c r="B6" i="4"/>
  <c r="B7" i="4" s="1"/>
  <c r="B4" i="4"/>
  <c r="C24" i="1"/>
  <c r="C25" i="1" s="1"/>
  <c r="D24" i="1"/>
  <c r="B24" i="1"/>
  <c r="B26" i="2" l="1"/>
  <c r="G4" i="6"/>
  <c r="E7" i="1"/>
  <c r="B25" i="1"/>
  <c r="E22" i="4"/>
  <c r="D22" i="4"/>
  <c r="B22" i="4"/>
  <c r="B23" i="4" s="1"/>
  <c r="C22" i="4"/>
  <c r="D4" i="3"/>
  <c r="D27" i="3" s="1"/>
  <c r="E4" i="3" s="1"/>
  <c r="E27" i="3" s="1"/>
  <c r="F4" i="3" s="1"/>
  <c r="F27" i="3" s="1"/>
  <c r="D4" i="2"/>
  <c r="D26" i="2" s="1"/>
  <c r="E4" i="2" l="1"/>
  <c r="E26" i="2" s="1"/>
  <c r="F4" i="2" s="1"/>
  <c r="F26" i="2" s="1"/>
  <c r="G4" i="2" s="1"/>
  <c r="G26" i="2" s="1"/>
  <c r="D4" i="1"/>
  <c r="C4" i="4"/>
  <c r="C23" i="4" s="1"/>
  <c r="D25" i="1" l="1"/>
  <c r="D4" i="4"/>
  <c r="D23" i="4" s="1"/>
  <c r="E4" i="4" l="1"/>
  <c r="E23" i="4" s="1"/>
  <c r="E4" i="1"/>
  <c r="F4" i="4" l="1"/>
  <c r="F23" i="4" s="1"/>
  <c r="G4" i="4" s="1"/>
  <c r="G23" i="4" s="1"/>
  <c r="E25" i="1"/>
  <c r="F4" i="1" s="1"/>
  <c r="F25" i="1" s="1"/>
  <c r="G4" i="1" s="1"/>
  <c r="G25" i="1" s="1"/>
</calcChain>
</file>

<file path=xl/sharedStrings.xml><?xml version="1.0" encoding="utf-8"?>
<sst xmlns="http://schemas.openxmlformats.org/spreadsheetml/2006/main" count="244" uniqueCount="82">
  <si>
    <t>FISCAL YEAR</t>
  </si>
  <si>
    <t>DATES</t>
  </si>
  <si>
    <t>CARRY FORWARD</t>
  </si>
  <si>
    <t>INCOME</t>
  </si>
  <si>
    <t>ASSESSMENT</t>
  </si>
  <si>
    <t>WSU ACCOUNTING FEE</t>
  </si>
  <si>
    <t>EXPENSES</t>
  </si>
  <si>
    <t>WA Accounting Fee</t>
  </si>
  <si>
    <t>Exec Director Salary &amp; OPE</t>
  </si>
  <si>
    <t>Exec Director Benefits &amp; OPE</t>
  </si>
  <si>
    <t>ED Sick Leave Buy-out benefit</t>
  </si>
  <si>
    <t>Support Staff Wages</t>
  </si>
  <si>
    <t>Support staff Benefits &amp; OPE</t>
  </si>
  <si>
    <t>Web dev/maintenance</t>
  </si>
  <si>
    <t>Program Support/transition</t>
  </si>
  <si>
    <t>Start-up</t>
  </si>
  <si>
    <t>Travel and related expenses</t>
  </si>
  <si>
    <t>Phone, telecom, IT, supplies</t>
  </si>
  <si>
    <t>FY2020</t>
  </si>
  <si>
    <t>FY2021</t>
  </si>
  <si>
    <t>FY2022</t>
  </si>
  <si>
    <t>FY2023</t>
  </si>
  <si>
    <t>TOTAL EXPENSES</t>
  </si>
  <si>
    <t>TOTAL INCOME</t>
  </si>
  <si>
    <t>ACTUAL</t>
  </si>
  <si>
    <t>PROJECTED</t>
  </si>
  <si>
    <t>Goods &amp; Services</t>
  </si>
  <si>
    <t>Purchased Services</t>
  </si>
  <si>
    <t>Membership dues</t>
  </si>
  <si>
    <t>WEDA Director Program</t>
  </si>
  <si>
    <t>From PG0003750</t>
  </si>
  <si>
    <t>ENDING BALANCE</t>
  </si>
  <si>
    <t>Oregon State</t>
  </si>
  <si>
    <t>07/01/2019 - 06/30/2020</t>
  </si>
  <si>
    <t>07/01/2020 - 06/30/2021</t>
  </si>
  <si>
    <t>07/01/2021 - 06/30/2022</t>
  </si>
  <si>
    <t>STATE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</si>
  <si>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</si>
  <si>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</si>
  <si>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</si>
  <si>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</si>
  <si>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</si>
  <si>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</si>
  <si>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</si>
  <si>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</si>
  <si>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</si>
  <si>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</si>
  <si>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</si>
  <si>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</si>
  <si>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</si>
  <si>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AMERICAN SAMOA</t>
  </si>
  <si>
    <t>GUAM</t>
  </si>
  <si>
    <t>MICRONESIA</t>
  </si>
  <si>
    <t>N. MARIANAS</t>
  </si>
  <si>
    <t>1994s</t>
  </si>
  <si>
    <t>TOTAL:</t>
  </si>
  <si>
    <t>ACTUAL ASSESSMENT COLLECTED</t>
  </si>
  <si>
    <t>07/01/2022 - 06/30/2023</t>
  </si>
  <si>
    <t>FY2023 Assessment</t>
  </si>
  <si>
    <t>FY2020 Assessment</t>
  </si>
  <si>
    <t>FY2021 Assessment</t>
  </si>
  <si>
    <t>FY2022 Assessment</t>
  </si>
  <si>
    <t>Paid        FY2020</t>
  </si>
  <si>
    <t>Paid        FY2021</t>
  </si>
  <si>
    <t>Paid            FY2022</t>
  </si>
  <si>
    <t>WSU Fiscal agent</t>
  </si>
  <si>
    <t>Paid         FY2023</t>
  </si>
  <si>
    <t>FY2024</t>
  </si>
  <si>
    <t>ACTUALS</t>
  </si>
  <si>
    <t xml:space="preserve">ACTUAL </t>
  </si>
  <si>
    <t>FY2024 Assessment</t>
  </si>
  <si>
    <t>Paid         FY2024</t>
  </si>
  <si>
    <t>FY2025 Assessment</t>
  </si>
  <si>
    <t>Paid         FY2025</t>
  </si>
  <si>
    <t>FY2025</t>
  </si>
  <si>
    <t>07/01/2024 - 06/30/2025</t>
  </si>
  <si>
    <t>07/01/2023 -06/30/2024</t>
  </si>
  <si>
    <t>07/01/2024 -06/30/2025</t>
  </si>
  <si>
    <t>07/01/2023 - 06/30/2024</t>
  </si>
  <si>
    <t>07/01/2024 -04/23/25</t>
  </si>
  <si>
    <t>07/01/2023 - 04/23/2025</t>
  </si>
  <si>
    <t>Includes Utah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</si>
</sst>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2" borderId="1" xfId="0" applyFont="1" applyFill="1" applyBorder="1"/>
    <xf numFmtId="0" fontId="0" fillId="2" borderId="1" xfId="0" applyFill="1" applyBorder="1"/>
    <xf numFmtId="0" fontId="2" fillId="3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8" fontId="0" fillId="2" borderId="1" xfId="0" applyNumberFormat="1" applyFill="1" applyBorder="1"/>
    <xf numFmtId="8" fontId="0" fillId="3" borderId="1" xfId="0" applyNumberFormat="1" applyFill="1" applyBorder="1"/>
    <xf numFmtId="8" fontId="0" fillId="4" borderId="1" xfId="0" applyNumberFormat="1" applyFill="1" applyBorder="1"/>
    <xf numFmtId="0" fontId="0" fillId="3" borderId="1" xfId="0" applyFill="1" applyBorder="1"/>
    <xf numFmtId="8" fontId="0" fillId="0" borderId="0" xfId="0" applyNumberFormat="1"/>
    <xf numFmtId="0" fontId="2" fillId="5" borderId="1" xfId="0" applyFont="1" applyFill="1" applyBorder="1"/>
    <xf numFmtId="8" fontId="0" fillId="5" borderId="1" xfId="0" applyNumberFormat="1" applyFill="1" applyBorder="1"/>
    <xf numFmtId="0" fontId="2" fillId="0" borderId="1" xfId="0" applyFont="1" applyBorder="1"/>
    <xf numFmtId="44" fontId="1" fillId="0" borderId="1" xfId="1" applyFont="1" applyFill="1" applyBorder="1"/>
    <xf numFmtId="44" fontId="0" fillId="0" borderId="1" xfId="0" applyNumberFormat="1" applyBorder="1"/>
    <xf numFmtId="0" fontId="4" fillId="6" borderId="1" xfId="0" applyFont="1" applyFill="1" applyBorder="1" applyAlignment="1">
      <alignment horizontal="center" vertical="center"/>
    </xf>
    <xf numFmtId="44" fontId="0" fillId="2" borderId="1" xfId="0" applyNumberFormat="1" applyFill="1" applyBorder="1"/>
    <xf numFmtId="0" fontId="0" fillId="7" borderId="1" xfId="0" applyFill="1" applyBorder="1" applyAlignment="1">
      <alignment wrapText="1"/>
    </xf>
    <xf numFmtId="164" fontId="0" fillId="7" borderId="1" xfId="0" applyNumberFormat="1" applyFill="1" applyBorder="1"/>
    <xf numFmtId="44" fontId="1" fillId="7" borderId="1" xfId="1" applyFont="1" applyFill="1" applyBorder="1"/>
    <xf numFmtId="44" fontId="0" fillId="7" borderId="1" xfId="0" applyNumberFormat="1" applyFill="1" applyBorder="1"/>
    <xf numFmtId="4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0" fontId="0" fillId="0" borderId="0" xfId="0" applyNumberFormat="1"/>
    <xf numFmtId="0" fontId="3" fillId="0" borderId="2" xfId="0" applyFont="1" applyBorder="1" applyAlignment="1">
      <alignment vertical="center" wrapText="1"/>
    </xf>
    <xf numFmtId="44" fontId="5" fillId="8" borderId="1" xfId="0" applyNumberFormat="1" applyFont="1" applyFill="1" applyBorder="1"/>
    <xf numFmtId="0" fontId="0" fillId="0" borderId="0" xfId="0" applyAlignment="1">
      <alignment horizontal="center" wrapText="1"/>
    </xf>
    <xf numFmtId="8" fontId="0" fillId="5" borderId="1" xfId="0" applyNumberFormat="1" applyFill="1" applyBorder="1" applyAlignment="1">
      <alignment horizontal="center" vertical="center"/>
    </xf>
    <xf numFmtId="8" fontId="0" fillId="2" borderId="1" xfId="0" applyNumberFormat="1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8" fontId="0" fillId="3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8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wrapText="1"/>
    </xf>
  </cellXfs>
  <cellStyles count="3">
    <cellStyle name="Currency" xfId="1" builtinId="4"/>
    <cellStyle name="Currency 4" xfId="2" xr:uid="{8B1EAC0F-753D-47EE-A854-7C5414122B9D}"/>
    <cellStyle name="Normal" xfId="0" builtinId="0"/>
  </cellStyles>
  <dxfs count="10"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6A6DB-AFA5-4CC1-884D-2AA0DFCFDC0B}">
  <dimension ref="A1:M25"/>
  <sheetViews>
    <sheetView workbookViewId="0">
      <selection activeCell="M23" sqref="M23"/>
    </sheetView>
  </sheetViews>
  <sheetFormatPr defaultRowHeight="15" x14ac:dyDescent="0.25"/>
  <cols>
    <col min="1" max="1" width="17.85546875" customWidth="1"/>
    <col min="2" max="2" width="14.5703125" customWidth="1"/>
    <col min="3" max="9" width="13.28515625" customWidth="1"/>
    <col min="10" max="10" width="12.5703125" customWidth="1"/>
    <col min="11" max="11" width="15" customWidth="1"/>
    <col min="12" max="12" width="13.28515625" customWidth="1"/>
    <col min="13" max="13" width="13.85546875" customWidth="1"/>
  </cols>
  <sheetData>
    <row r="1" spans="1:13" x14ac:dyDescent="0.25">
      <c r="A1" t="s">
        <v>56</v>
      </c>
    </row>
    <row r="2" spans="1:13" ht="15.75" x14ac:dyDescent="0.25">
      <c r="A2" s="39" t="s">
        <v>36</v>
      </c>
      <c r="B2" s="18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30" x14ac:dyDescent="0.25">
      <c r="A3" s="39"/>
      <c r="B3" s="20" t="s">
        <v>59</v>
      </c>
      <c r="C3" s="2" t="s">
        <v>62</v>
      </c>
      <c r="D3" s="20" t="s">
        <v>60</v>
      </c>
      <c r="E3" s="2" t="s">
        <v>63</v>
      </c>
      <c r="F3" s="20" t="s">
        <v>61</v>
      </c>
      <c r="G3" s="2" t="s">
        <v>64</v>
      </c>
      <c r="H3" s="20" t="s">
        <v>58</v>
      </c>
      <c r="I3" s="2" t="s">
        <v>66</v>
      </c>
      <c r="J3" s="20" t="s">
        <v>70</v>
      </c>
      <c r="K3" s="2" t="s">
        <v>71</v>
      </c>
      <c r="L3" s="20" t="s">
        <v>72</v>
      </c>
      <c r="M3" s="2" t="s">
        <v>73</v>
      </c>
    </row>
    <row r="4" spans="1:13" x14ac:dyDescent="0.25">
      <c r="A4" s="1" t="s">
        <v>37</v>
      </c>
      <c r="B4" s="21">
        <v>5964.0628343960325</v>
      </c>
      <c r="C4" s="16">
        <v>5964.06</v>
      </c>
      <c r="D4" s="22">
        <v>9037.5704109637445</v>
      </c>
      <c r="E4" s="16">
        <v>9037.57</v>
      </c>
      <c r="F4" s="22">
        <v>9077.8805308623978</v>
      </c>
      <c r="G4" s="16">
        <v>12922.39</v>
      </c>
      <c r="H4" s="22">
        <v>9076.3321137533949</v>
      </c>
      <c r="I4" s="16">
        <v>5231.82</v>
      </c>
      <c r="J4" s="22">
        <v>9179.7177950590212</v>
      </c>
      <c r="K4" s="16">
        <v>9179.7199999999993</v>
      </c>
      <c r="L4" s="22">
        <v>9179.7177950590212</v>
      </c>
      <c r="M4" s="16">
        <v>9179.7199999999993</v>
      </c>
    </row>
    <row r="5" spans="1:13" x14ac:dyDescent="0.25">
      <c r="A5" s="1" t="s">
        <v>38</v>
      </c>
      <c r="B5" s="21">
        <v>10198.637915046233</v>
      </c>
      <c r="C5" s="16">
        <v>10198.64</v>
      </c>
      <c r="D5" s="22">
        <v>15454.382492683575</v>
      </c>
      <c r="E5" s="16">
        <f>10198.64+5255.74</f>
        <v>15454.38</v>
      </c>
      <c r="F5" s="22">
        <v>15473.296072874266</v>
      </c>
      <c r="G5" s="16">
        <v>15473.3</v>
      </c>
      <c r="H5" s="22">
        <v>15472.829876837164</v>
      </c>
      <c r="I5" s="16">
        <v>15472.83</v>
      </c>
      <c r="J5" s="22">
        <v>15634.083495475352</v>
      </c>
      <c r="K5" s="16">
        <v>15634.08</v>
      </c>
      <c r="L5" s="22">
        <v>15634.083495475352</v>
      </c>
      <c r="M5" s="16">
        <v>15634.08</v>
      </c>
    </row>
    <row r="6" spans="1:13" x14ac:dyDescent="0.25">
      <c r="A6" s="1" t="s">
        <v>39</v>
      </c>
      <c r="B6" s="21">
        <v>40079.90781450436</v>
      </c>
      <c r="C6" s="16">
        <v>40079.910000000003</v>
      </c>
      <c r="D6" s="22">
        <v>60734.603071163139</v>
      </c>
      <c r="E6" s="16">
        <v>60734.6</v>
      </c>
      <c r="F6" s="22">
        <v>60594.065965564849</v>
      </c>
      <c r="G6" s="16">
        <v>86841.48</v>
      </c>
      <c r="H6" s="22">
        <v>60601.658165515946</v>
      </c>
      <c r="I6" s="16">
        <v>34354.239999999998</v>
      </c>
      <c r="J6" s="22">
        <v>61168.604525933093</v>
      </c>
      <c r="K6" s="16">
        <v>61168.6</v>
      </c>
      <c r="L6" s="22">
        <v>61168.604525933093</v>
      </c>
      <c r="M6" s="16">
        <v>61168.6</v>
      </c>
    </row>
    <row r="7" spans="1:13" x14ac:dyDescent="0.25">
      <c r="A7" s="1" t="s">
        <v>40</v>
      </c>
      <c r="B7" s="21">
        <v>16191.571347804311</v>
      </c>
      <c r="C7" s="16">
        <v>16191.57</v>
      </c>
      <c r="D7" s="22">
        <v>24535.70161534748</v>
      </c>
      <c r="E7" s="16">
        <v>24535.7</v>
      </c>
      <c r="F7" s="22">
        <v>24629.466871790821</v>
      </c>
      <c r="G7" s="16">
        <v>24629.47</v>
      </c>
      <c r="H7" s="22">
        <v>24625.94354216363</v>
      </c>
      <c r="I7" s="16">
        <v>24625.94</v>
      </c>
      <c r="J7" s="22">
        <v>24901.747828521071</v>
      </c>
      <c r="K7" s="16">
        <v>24901.75</v>
      </c>
      <c r="L7" s="22">
        <v>24901.747828521071</v>
      </c>
      <c r="M7" s="16">
        <v>24901.75</v>
      </c>
    </row>
    <row r="8" spans="1:13" x14ac:dyDescent="0.25">
      <c r="A8" s="1" t="s">
        <v>41</v>
      </c>
      <c r="B8" s="21">
        <v>6955.1212208300331</v>
      </c>
      <c r="C8" s="16">
        <v>6955.12</v>
      </c>
      <c r="D8" s="22">
        <v>10539.358738396822</v>
      </c>
      <c r="E8" s="16">
        <v>10539.36</v>
      </c>
      <c r="F8" s="22">
        <v>10489.058288702028</v>
      </c>
      <c r="G8" s="16">
        <v>10489.06</v>
      </c>
      <c r="H8" s="22">
        <v>10491.513846980748</v>
      </c>
      <c r="I8" s="16">
        <v>10491.51</v>
      </c>
      <c r="J8" s="22">
        <v>10581.844884885664</v>
      </c>
      <c r="K8" s="16">
        <v>10581.84</v>
      </c>
      <c r="L8" s="22">
        <v>10581.844884885664</v>
      </c>
      <c r="M8" s="16">
        <v>10581.84</v>
      </c>
    </row>
    <row r="9" spans="1:13" x14ac:dyDescent="0.25">
      <c r="A9" s="1" t="s">
        <v>42</v>
      </c>
      <c r="B9" s="21">
        <v>14300.143458170494</v>
      </c>
      <c r="C9" s="16">
        <v>14300.14</v>
      </c>
      <c r="D9" s="22">
        <v>21669.549261746859</v>
      </c>
      <c r="E9" s="16">
        <v>21669.55</v>
      </c>
      <c r="F9" s="22">
        <v>21628.241442325452</v>
      </c>
      <c r="G9" s="16">
        <v>21628.240000000002</v>
      </c>
      <c r="H9" s="22">
        <v>21630.567282164509</v>
      </c>
      <c r="I9" s="16">
        <v>21630.57</v>
      </c>
      <c r="J9" s="22">
        <v>21835.592131973994</v>
      </c>
      <c r="K9" s="16">
        <v>21835.59</v>
      </c>
      <c r="L9" s="22">
        <v>21835.592131973994</v>
      </c>
      <c r="M9" s="16">
        <v>21835.59</v>
      </c>
    </row>
    <row r="10" spans="1:13" x14ac:dyDescent="0.25">
      <c r="A10" s="1" t="s">
        <v>43</v>
      </c>
      <c r="B10" s="21">
        <v>13702.526585457901</v>
      </c>
      <c r="C10" s="16">
        <v>13702.53</v>
      </c>
      <c r="D10" s="22">
        <v>20763.957768851906</v>
      </c>
      <c r="E10" s="16">
        <v>20763.96</v>
      </c>
      <c r="F10" s="22">
        <v>20837.865730858579</v>
      </c>
      <c r="G10" s="16">
        <v>20837.87</v>
      </c>
      <c r="H10" s="22">
        <v>20835.120810109904</v>
      </c>
      <c r="I10" s="16">
        <v>20835.12</v>
      </c>
      <c r="J10" s="22">
        <v>21066.835163416894</v>
      </c>
      <c r="K10" s="16">
        <v>21066.84</v>
      </c>
      <c r="L10" s="22">
        <v>21066.835163416894</v>
      </c>
      <c r="M10" s="16">
        <v>21066.84</v>
      </c>
    </row>
    <row r="11" spans="1:13" x14ac:dyDescent="0.25">
      <c r="A11" s="1" t="s">
        <v>44</v>
      </c>
      <c r="B11" s="21">
        <v>6020.7659533259666</v>
      </c>
      <c r="C11" s="16">
        <v>6020.77</v>
      </c>
      <c r="D11" s="22">
        <v>9123.4947957463919</v>
      </c>
      <c r="E11" s="16">
        <v>9123.49</v>
      </c>
      <c r="F11" s="22">
        <v>9154.9817438513019</v>
      </c>
      <c r="G11" s="16">
        <v>9154.98</v>
      </c>
      <c r="H11" s="22">
        <v>9153.8215957107095</v>
      </c>
      <c r="I11" s="16">
        <v>9153.82</v>
      </c>
      <c r="J11" s="22">
        <v>9255.3251150568922</v>
      </c>
      <c r="K11" s="16">
        <v>9255.33</v>
      </c>
      <c r="L11" s="22">
        <v>9255.3251150568922</v>
      </c>
      <c r="M11" s="16">
        <v>9255.33</v>
      </c>
    </row>
    <row r="12" spans="1:13" x14ac:dyDescent="0.25">
      <c r="A12" s="1" t="s">
        <v>45</v>
      </c>
      <c r="B12" s="21">
        <v>10709.126461209902</v>
      </c>
      <c r="C12" s="16">
        <v>10709.13</v>
      </c>
      <c r="D12" s="22">
        <v>16227.945130779402</v>
      </c>
      <c r="E12" s="16">
        <v>16227.95</v>
      </c>
      <c r="F12" s="22">
        <v>16186.224664424159</v>
      </c>
      <c r="G12" s="16">
        <v>23203.56</v>
      </c>
      <c r="H12" s="22">
        <v>16188.439138619351</v>
      </c>
      <c r="I12" s="16">
        <v>9171.1</v>
      </c>
      <c r="J12" s="22">
        <v>16338.624847902103</v>
      </c>
      <c r="K12" s="16">
        <v>16338.62</v>
      </c>
      <c r="L12" s="22">
        <v>16338.624847902103</v>
      </c>
      <c r="M12" s="16">
        <v>16338.62</v>
      </c>
    </row>
    <row r="13" spans="1:13" x14ac:dyDescent="0.25">
      <c r="A13" s="1" t="s">
        <v>46</v>
      </c>
      <c r="B13" s="21">
        <v>19531.032507516884</v>
      </c>
      <c r="C13" s="16">
        <v>19531.03</v>
      </c>
      <c r="D13" s="22">
        <v>29596.113653853001</v>
      </c>
      <c r="E13" s="16">
        <v>29596.11</v>
      </c>
      <c r="F13" s="22">
        <v>29732.249842771871</v>
      </c>
      <c r="G13" s="16">
        <v>29732.25</v>
      </c>
      <c r="H13" s="22">
        <v>29726.986492310953</v>
      </c>
      <c r="I13" s="16">
        <v>29726.99</v>
      </c>
      <c r="J13" s="22">
        <v>30066.833935330877</v>
      </c>
      <c r="K13" s="16">
        <v>30066.83</v>
      </c>
      <c r="L13" s="22">
        <v>30066.833935330877</v>
      </c>
      <c r="M13" s="16">
        <v>30066.83</v>
      </c>
    </row>
    <row r="14" spans="1:13" x14ac:dyDescent="0.25">
      <c r="A14" s="1" t="s">
        <v>47</v>
      </c>
      <c r="B14" s="16">
        <v>8787.8801630541639</v>
      </c>
      <c r="C14" s="16">
        <v>8787.8799999999992</v>
      </c>
      <c r="D14" s="16">
        <v>0</v>
      </c>
      <c r="E14" s="16">
        <v>0</v>
      </c>
      <c r="F14" s="16">
        <v>13314.253123749233</v>
      </c>
      <c r="G14" s="16">
        <v>0</v>
      </c>
      <c r="H14" s="16">
        <v>13314.675205342652</v>
      </c>
      <c r="I14" s="16"/>
      <c r="J14" s="16">
        <v>13447.823867032228</v>
      </c>
      <c r="K14" s="16">
        <v>0</v>
      </c>
      <c r="L14" s="16">
        <v>13447.823867032228</v>
      </c>
      <c r="M14" s="16"/>
    </row>
    <row r="15" spans="1:13" x14ac:dyDescent="0.25">
      <c r="A15" s="1" t="s">
        <v>48</v>
      </c>
      <c r="B15" s="21">
        <v>22080.195514289931</v>
      </c>
      <c r="C15" s="16">
        <v>22080.2</v>
      </c>
      <c r="D15" s="22">
        <v>33458.95695420674</v>
      </c>
      <c r="E15" s="16">
        <v>33458.959999999999</v>
      </c>
      <c r="F15" s="22">
        <v>33399.439791906712</v>
      </c>
      <c r="G15" s="16">
        <v>33399.440000000002</v>
      </c>
      <c r="H15" s="22">
        <v>33402.835550939431</v>
      </c>
      <c r="I15" s="16">
        <v>33402.839999999997</v>
      </c>
      <c r="J15" s="22">
        <v>33720.735512579144</v>
      </c>
      <c r="K15" s="16">
        <v>33720.74</v>
      </c>
      <c r="L15" s="22">
        <v>33720.735512579144</v>
      </c>
      <c r="M15" s="16">
        <v>33720.74</v>
      </c>
    </row>
    <row r="16" spans="1:13" x14ac:dyDescent="0.25">
      <c r="A16" s="1" t="s">
        <v>65</v>
      </c>
      <c r="B16" s="21"/>
      <c r="C16" s="16">
        <v>-1850</v>
      </c>
      <c r="D16" s="22"/>
      <c r="E16" s="16">
        <v>0</v>
      </c>
      <c r="F16" s="22">
        <v>-2803</v>
      </c>
      <c r="G16" s="16"/>
      <c r="H16" s="16">
        <v>-2803</v>
      </c>
      <c r="I16" s="16">
        <v>0</v>
      </c>
      <c r="J16" s="16">
        <v>-2831</v>
      </c>
      <c r="K16" s="16">
        <v>-2831</v>
      </c>
      <c r="L16" s="16">
        <v>-2831</v>
      </c>
      <c r="M16" s="16">
        <v>-2831</v>
      </c>
    </row>
    <row r="17" spans="1:13" x14ac:dyDescent="0.25">
      <c r="A17" s="1" t="s">
        <v>49</v>
      </c>
      <c r="B17" s="21">
        <v>8229.0282243937872</v>
      </c>
      <c r="C17" s="16">
        <v>8229.0300000000007</v>
      </c>
      <c r="D17" s="22">
        <v>12469.758293433228</v>
      </c>
      <c r="E17" s="16">
        <v>12469.76</v>
      </c>
      <c r="F17" s="22">
        <v>12560.975930318335</v>
      </c>
      <c r="G17" s="16">
        <v>17829.91</v>
      </c>
      <c r="H17" s="22">
        <v>12557.276379551604</v>
      </c>
      <c r="I17" s="16">
        <v>7288.34</v>
      </c>
      <c r="J17" s="22">
        <v>12710.98</v>
      </c>
      <c r="K17" s="16">
        <v>12710.98</v>
      </c>
      <c r="L17" s="22">
        <v>12710.98</v>
      </c>
      <c r="M17" s="16">
        <v>12710.98</v>
      </c>
    </row>
    <row r="18" spans="1:13" x14ac:dyDescent="0.25">
      <c r="A18" s="1" t="s">
        <v>50</v>
      </c>
      <c r="B18" s="21">
        <v>1000</v>
      </c>
      <c r="C18" s="16">
        <v>1000</v>
      </c>
      <c r="D18" s="22">
        <v>1500</v>
      </c>
      <c r="E18" s="16">
        <v>1500</v>
      </c>
      <c r="F18" s="22">
        <v>1500</v>
      </c>
      <c r="G18" s="16">
        <v>1500</v>
      </c>
      <c r="H18" s="22">
        <v>1500</v>
      </c>
      <c r="I18" s="16">
        <v>1500</v>
      </c>
      <c r="J18" s="22">
        <v>1500</v>
      </c>
      <c r="K18" s="16">
        <v>1500</v>
      </c>
      <c r="L18" s="22">
        <v>1500</v>
      </c>
      <c r="M18" s="16">
        <v>1500</v>
      </c>
    </row>
    <row r="19" spans="1:13" x14ac:dyDescent="0.25">
      <c r="A19" s="1" t="s">
        <v>51</v>
      </c>
      <c r="B19" s="21">
        <v>1000</v>
      </c>
      <c r="C19" s="16">
        <v>1000</v>
      </c>
      <c r="D19" s="22">
        <v>1500</v>
      </c>
      <c r="E19" s="16">
        <v>1500</v>
      </c>
      <c r="F19" s="22">
        <v>1500</v>
      </c>
      <c r="G19" s="16">
        <v>2000</v>
      </c>
      <c r="H19" s="22">
        <v>1500</v>
      </c>
      <c r="I19" s="16">
        <v>1000</v>
      </c>
      <c r="J19" s="22">
        <v>1500</v>
      </c>
      <c r="K19" s="16">
        <v>1500</v>
      </c>
      <c r="L19" s="22">
        <v>1500</v>
      </c>
      <c r="M19" s="16">
        <v>1500</v>
      </c>
    </row>
    <row r="20" spans="1:13" x14ac:dyDescent="0.25">
      <c r="A20" s="1" t="s">
        <v>52</v>
      </c>
      <c r="B20" s="21">
        <v>1000</v>
      </c>
      <c r="C20" s="16">
        <v>1000</v>
      </c>
      <c r="D20" s="22">
        <v>1500</v>
      </c>
      <c r="E20" s="16">
        <v>1500</v>
      </c>
      <c r="F20" s="22">
        <v>1500</v>
      </c>
      <c r="G20" s="16">
        <v>1500</v>
      </c>
      <c r="H20" s="22">
        <v>1500</v>
      </c>
      <c r="I20" s="16">
        <v>1500</v>
      </c>
      <c r="J20" s="22">
        <v>1500</v>
      </c>
      <c r="K20" s="16">
        <v>1500</v>
      </c>
      <c r="L20" s="22">
        <v>1500</v>
      </c>
      <c r="M20" s="16">
        <v>1500</v>
      </c>
    </row>
    <row r="21" spans="1:13" x14ac:dyDescent="0.25">
      <c r="A21" s="1" t="s">
        <v>53</v>
      </c>
      <c r="B21" s="21">
        <v>1000</v>
      </c>
      <c r="C21" s="16">
        <v>1000</v>
      </c>
      <c r="D21" s="22">
        <v>1500</v>
      </c>
      <c r="E21" s="16">
        <v>1500</v>
      </c>
      <c r="F21" s="22">
        <v>1500</v>
      </c>
      <c r="G21" s="16">
        <v>1500</v>
      </c>
      <c r="H21" s="22">
        <v>1500</v>
      </c>
      <c r="I21" s="16">
        <v>1500</v>
      </c>
      <c r="J21" s="22">
        <v>1500</v>
      </c>
      <c r="K21" s="16">
        <v>1500</v>
      </c>
      <c r="L21" s="22">
        <v>1500</v>
      </c>
      <c r="M21" s="16">
        <v>1500</v>
      </c>
    </row>
    <row r="22" spans="1:13" x14ac:dyDescent="0.25">
      <c r="A22" s="1" t="s">
        <v>54</v>
      </c>
      <c r="B22" s="21">
        <v>100</v>
      </c>
      <c r="C22" s="16">
        <v>100</v>
      </c>
      <c r="D22" s="22">
        <v>150</v>
      </c>
      <c r="E22" s="16">
        <v>150</v>
      </c>
      <c r="F22" s="22">
        <v>0</v>
      </c>
      <c r="G22" s="16">
        <v>0</v>
      </c>
      <c r="H22" s="22">
        <v>0</v>
      </c>
      <c r="I22" s="16">
        <v>0</v>
      </c>
      <c r="J22" s="22">
        <v>0</v>
      </c>
      <c r="K22" s="16">
        <v>0</v>
      </c>
      <c r="L22" s="22">
        <v>0</v>
      </c>
      <c r="M22" s="16">
        <v>0</v>
      </c>
    </row>
    <row r="23" spans="1:13" x14ac:dyDescent="0.25">
      <c r="A23" s="15" t="s">
        <v>55</v>
      </c>
      <c r="B23" s="21">
        <f>SUM(B4:B22)</f>
        <v>186850</v>
      </c>
      <c r="C23" s="17">
        <f>SUM(C4:C22)</f>
        <v>185000.01</v>
      </c>
      <c r="D23" s="23">
        <f>SUM(D4:D22)</f>
        <v>269761.39218717231</v>
      </c>
      <c r="E23" s="17">
        <f t="shared" ref="E23:I23" si="0">SUM(E4:E22)</f>
        <v>269761.38999999996</v>
      </c>
      <c r="F23" s="23">
        <f t="shared" si="0"/>
        <v>280275</v>
      </c>
      <c r="G23" s="17">
        <f t="shared" si="0"/>
        <v>312641.95</v>
      </c>
      <c r="H23" s="23">
        <f t="shared" si="0"/>
        <v>280275</v>
      </c>
      <c r="I23" s="17">
        <f t="shared" si="0"/>
        <v>226885.12</v>
      </c>
      <c r="J23" s="23">
        <f>SUM(J4:J22)</f>
        <v>283077.74910316628</v>
      </c>
      <c r="K23" s="17">
        <f t="shared" ref="K23:M23" si="1">SUM(K4:K22)</f>
        <v>269629.91999999993</v>
      </c>
      <c r="L23" s="23">
        <f>SUM(L4:L22)</f>
        <v>283077.74910316628</v>
      </c>
      <c r="M23" s="17">
        <f t="shared" si="1"/>
        <v>269629.91999999993</v>
      </c>
    </row>
    <row r="25" spans="1:13" x14ac:dyDescent="0.25">
      <c r="J25" s="24"/>
      <c r="L25" s="24"/>
      <c r="M25" s="24">
        <f>L23-M23-L14</f>
        <v>5.2361341258801986E-3</v>
      </c>
    </row>
  </sheetData>
  <mergeCells count="1">
    <mergeCell ref="A2:A3"/>
  </mergeCells>
  <conditionalFormatting sqref="A4:B13 A14 A15:B22">
    <cfRule type="expression" dxfId="9" priority="35" stopIfTrue="1">
      <formula>I4=""</formula>
    </cfRule>
    <cfRule type="expression" dxfId="8" priority="36" stopIfTrue="1">
      <formula>IF(I4&gt;0,0)</formula>
    </cfRule>
  </conditionalFormatting>
  <conditionalFormatting sqref="B14:J14">
    <cfRule type="cellIs" dxfId="7" priority="11" stopIfTrue="1" operator="lessThan">
      <formula>1</formula>
    </cfRule>
    <cfRule type="containsBlanks" dxfId="6" priority="12" stopIfTrue="1">
      <formula>LEN(TRIM(B14))=0</formula>
    </cfRule>
  </conditionalFormatting>
  <conditionalFormatting sqref="C4:J13">
    <cfRule type="cellIs" dxfId="5" priority="17" stopIfTrue="1" operator="lessThan">
      <formula>1</formula>
    </cfRule>
    <cfRule type="containsBlanks" dxfId="4" priority="18" stopIfTrue="1">
      <formula>LEN(TRIM(C4))=0</formula>
    </cfRule>
  </conditionalFormatting>
  <conditionalFormatting sqref="C15:J22">
    <cfRule type="cellIs" dxfId="3" priority="19" stopIfTrue="1" operator="lessThan">
      <formula>1</formula>
    </cfRule>
    <cfRule type="containsBlanks" dxfId="2" priority="20" stopIfTrue="1">
      <formula>LEN(TRIM(C15))=0</formula>
    </cfRule>
  </conditionalFormatting>
  <conditionalFormatting sqref="K4:M22">
    <cfRule type="cellIs" dxfId="1" priority="1" stopIfTrue="1" operator="lessThan">
      <formula>1</formula>
    </cfRule>
    <cfRule type="containsBlanks" dxfId="0" priority="2" stopIfTrue="1">
      <formula>LEN(TRIM(K4))=0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6675-8E58-4362-8A61-8CAD5B4DCE9D}">
  <dimension ref="A1:H23"/>
  <sheetViews>
    <sheetView workbookViewId="0">
      <selection activeCell="D28" sqref="D28"/>
    </sheetView>
  </sheetViews>
  <sheetFormatPr defaultRowHeight="15" x14ac:dyDescent="0.25"/>
  <cols>
    <col min="1" max="1" width="31.7109375" customWidth="1"/>
    <col min="2" max="5" width="13.42578125" customWidth="1"/>
    <col min="6" max="6" width="15.42578125" customWidth="1"/>
    <col min="7" max="7" width="15.7109375" customWidth="1"/>
  </cols>
  <sheetData>
    <row r="1" spans="1:8" x14ac:dyDescent="0.25">
      <c r="A1" s="1" t="s">
        <v>0</v>
      </c>
      <c r="B1" s="26" t="s">
        <v>18</v>
      </c>
      <c r="C1" s="26" t="s">
        <v>19</v>
      </c>
      <c r="D1" s="26" t="s">
        <v>20</v>
      </c>
      <c r="E1" s="26" t="s">
        <v>21</v>
      </c>
      <c r="F1" s="26" t="s">
        <v>67</v>
      </c>
      <c r="G1" s="26" t="s">
        <v>74</v>
      </c>
    </row>
    <row r="2" spans="1:8" ht="46.5" customHeight="1" x14ac:dyDescent="0.25">
      <c r="A2" s="1" t="s">
        <v>1</v>
      </c>
      <c r="B2" s="25" t="s">
        <v>33</v>
      </c>
      <c r="C2" s="25" t="s">
        <v>34</v>
      </c>
      <c r="D2" s="25" t="s">
        <v>35</v>
      </c>
      <c r="E2" s="25" t="s">
        <v>57</v>
      </c>
      <c r="F2" s="25" t="s">
        <v>76</v>
      </c>
      <c r="G2" s="25" t="s">
        <v>75</v>
      </c>
    </row>
    <row r="3" spans="1:8" ht="46.5" customHeight="1" x14ac:dyDescent="0.25">
      <c r="A3" s="1"/>
      <c r="B3" s="25" t="s">
        <v>24</v>
      </c>
      <c r="C3" s="25" t="s">
        <v>24</v>
      </c>
      <c r="D3" s="25" t="s">
        <v>24</v>
      </c>
      <c r="E3" s="25" t="s">
        <v>69</v>
      </c>
      <c r="F3" s="25" t="s">
        <v>69</v>
      </c>
      <c r="G3" s="25" t="s">
        <v>25</v>
      </c>
    </row>
    <row r="4" spans="1:8" x14ac:dyDescent="0.25">
      <c r="A4" s="13" t="s">
        <v>2</v>
      </c>
      <c r="B4" s="14">
        <f>'Director PG00020142'!B4+'Assessment PG00003750'!B4+'Sick Leave Buy Out PG00020143'!B4</f>
        <v>187944.2</v>
      </c>
      <c r="C4" s="14">
        <f>B23</f>
        <v>88569.15</v>
      </c>
      <c r="D4" s="14">
        <f>C23</f>
        <v>321851.82000000007</v>
      </c>
      <c r="E4" s="14">
        <f>D23</f>
        <v>306883.02000000008</v>
      </c>
      <c r="F4" s="14">
        <f>E23</f>
        <v>266192.43000000005</v>
      </c>
      <c r="G4" s="14">
        <f>F23</f>
        <v>224194.97999999998</v>
      </c>
    </row>
    <row r="5" spans="1:8" x14ac:dyDescent="0.25">
      <c r="A5" s="3" t="s">
        <v>3</v>
      </c>
      <c r="B5" s="8"/>
      <c r="C5" s="8"/>
      <c r="D5" s="8"/>
      <c r="E5" s="8"/>
      <c r="F5" s="8"/>
      <c r="G5" s="8"/>
    </row>
    <row r="6" spans="1:8" x14ac:dyDescent="0.25">
      <c r="A6" s="4" t="s">
        <v>4</v>
      </c>
      <c r="B6" s="8">
        <f>'Director PG00020142'!B7+'Assessment PG00003750'!B6+'Sick Leave Buy Out PG00020143'!B6</f>
        <v>90298.53</v>
      </c>
      <c r="C6" s="8">
        <f>'Director PG00020142'!C7+'Assessment PG00003750'!C6+'Sick Leave Buy Out PG00020143'!C6</f>
        <v>446156.77</v>
      </c>
      <c r="D6" s="8">
        <f>'Director PG00020142'!D7+'Assessment PG00003750'!D6+'Sick Leave Buy Out PG00020143'!D6</f>
        <v>243675.1</v>
      </c>
      <c r="E6" s="8">
        <f>'Director PG00020142'!E7+'Assessment PG00003750'!E6+'Sick Leave Buy Out PG00020143'!E6</f>
        <v>165829.20000000001</v>
      </c>
      <c r="F6" s="8">
        <v>190007.36</v>
      </c>
      <c r="G6" s="29">
        <v>283077.75</v>
      </c>
      <c r="H6" t="s">
        <v>81</v>
      </c>
    </row>
    <row r="7" spans="1:8" x14ac:dyDescent="0.25">
      <c r="A7" s="3" t="s">
        <v>23</v>
      </c>
      <c r="B7" s="8">
        <f>SUM(B6)</f>
        <v>90298.53</v>
      </c>
      <c r="C7" s="8">
        <f t="shared" ref="C7:E7" si="0">SUM(C6)</f>
        <v>446156.77</v>
      </c>
      <c r="D7" s="8">
        <f t="shared" si="0"/>
        <v>243675.1</v>
      </c>
      <c r="E7" s="8">
        <f t="shared" si="0"/>
        <v>165829.20000000001</v>
      </c>
      <c r="F7" s="8">
        <f t="shared" ref="F7:G7" si="1">SUM(F6)</f>
        <v>190007.36</v>
      </c>
      <c r="G7" s="8">
        <f t="shared" si="1"/>
        <v>283077.75</v>
      </c>
    </row>
    <row r="8" spans="1:8" x14ac:dyDescent="0.25">
      <c r="A8" s="5" t="s">
        <v>6</v>
      </c>
      <c r="B8" s="9"/>
      <c r="C8" s="9"/>
      <c r="D8" s="9"/>
      <c r="E8" s="9"/>
      <c r="F8" s="9"/>
      <c r="G8" s="9"/>
    </row>
    <row r="9" spans="1:8" x14ac:dyDescent="0.25">
      <c r="A9" s="11" t="s">
        <v>28</v>
      </c>
      <c r="B9" s="9">
        <v>0</v>
      </c>
      <c r="C9" s="9">
        <f>'Director PG00020142'!C11+'Assessment PG00003750'!C10+'Sick Leave Buy Out PG00020143'!C12</f>
        <v>0</v>
      </c>
      <c r="D9" s="9">
        <v>0</v>
      </c>
      <c r="E9" s="9">
        <f>'Director PG00020142'!E11+'Assessment PG00003750'!E10+'Sick Leave Buy Out PG00020143'!E12</f>
        <v>0</v>
      </c>
      <c r="F9" s="9">
        <f>'Director PG00020142'!F11+'Assessment PG00003750'!F10+'Sick Leave Buy Out PG00020143'!F12</f>
        <v>0</v>
      </c>
      <c r="G9" s="9">
        <f>'Director PG00020142'!G11+'Assessment PG00003750'!G10+'Sick Leave Buy Out PG00020143'!G12</f>
        <v>0</v>
      </c>
    </row>
    <row r="10" spans="1:8" ht="15.75" x14ac:dyDescent="0.25">
      <c r="A10" s="6" t="s">
        <v>8</v>
      </c>
      <c r="B10" s="9">
        <f>'Director PG00020142'!B13+'Assessment PG00003750'!B11+'Sick Leave Buy Out PG00020143'!B14</f>
        <v>0</v>
      </c>
      <c r="C10" s="9">
        <f>'Director PG00020142'!C13+'Assessment PG00003750'!C11+'Sick Leave Buy Out PG00020143'!C14</f>
        <v>0</v>
      </c>
      <c r="D10" s="9">
        <f>'Director PG00020142'!D13+'Assessment PG00003750'!D11+'Sick Leave Buy Out PG00020143'!D14</f>
        <v>122276.79</v>
      </c>
      <c r="E10" s="9">
        <f>'Director PG00020142'!E13+'Assessment PG00003750'!E11+'Sick Leave Buy Out PG00020143'!E14</f>
        <v>136289.76999999999</v>
      </c>
      <c r="F10" s="9">
        <f>'Director PG00020142'!F13</f>
        <v>148620.04</v>
      </c>
      <c r="G10" s="9">
        <v>160898</v>
      </c>
    </row>
    <row r="11" spans="1:8" ht="15.75" x14ac:dyDescent="0.25">
      <c r="A11" s="6" t="s">
        <v>9</v>
      </c>
      <c r="B11" s="9">
        <f>'Director PG00020142'!B14+'Assessment PG00003750'!B12+'Sick Leave Buy Out PG00020143'!B15</f>
        <v>0</v>
      </c>
      <c r="C11" s="9">
        <f>'Director PG00020142'!C14+'Assessment PG00003750'!C12+'Sick Leave Buy Out PG00020143'!C15</f>
        <v>0</v>
      </c>
      <c r="D11" s="9">
        <f>'Director PG00020142'!D14+'Assessment PG00003750'!D12+'Sick Leave Buy Out PG00020143'!D15</f>
        <v>32575.38</v>
      </c>
      <c r="E11" s="9">
        <f>'Director PG00020142'!E14+'Assessment PG00003750'!E12+'Sick Leave Buy Out PG00020143'!E15</f>
        <v>38478.32</v>
      </c>
      <c r="F11" s="9">
        <f>'Director PG00020142'!F14</f>
        <v>40818.92</v>
      </c>
      <c r="G11" s="9">
        <v>44086</v>
      </c>
    </row>
    <row r="12" spans="1:8" ht="15.75" x14ac:dyDescent="0.25">
      <c r="A12" s="6" t="s">
        <v>10</v>
      </c>
      <c r="B12" s="9"/>
      <c r="C12" s="9"/>
      <c r="D12" s="9"/>
      <c r="E12" s="9"/>
      <c r="F12" s="9">
        <v>0</v>
      </c>
      <c r="G12" s="9">
        <v>0</v>
      </c>
    </row>
    <row r="13" spans="1:8" ht="15.75" x14ac:dyDescent="0.25">
      <c r="A13" s="6" t="s">
        <v>11</v>
      </c>
      <c r="B13" s="9">
        <f>'Director PG00020142'!B16+'Assessment PG00003750'!B14+'Sick Leave Buy Out PG00020143'!B17</f>
        <v>0</v>
      </c>
      <c r="C13" s="9">
        <f>'Director PG00020142'!C16+'Assessment PG00003750'!C14+'Sick Leave Buy Out PG00020143'!C17</f>
        <v>0</v>
      </c>
      <c r="D13" s="9">
        <f>'Director PG00020142'!D16+'Assessment PG00003750'!D14+'Sick Leave Buy Out PG00020143'!D17</f>
        <v>1158.99</v>
      </c>
      <c r="E13" s="9">
        <f>'Director PG00020142'!E16+'Assessment PG00003750'!E14+'Sick Leave Buy Out PG00020143'!E17</f>
        <v>2506.59</v>
      </c>
      <c r="F13" s="9">
        <f>'Director PG00020142'!F16</f>
        <v>582.04</v>
      </c>
      <c r="G13" s="9">
        <v>3998.93</v>
      </c>
    </row>
    <row r="14" spans="1:8" ht="15.75" x14ac:dyDescent="0.25">
      <c r="A14" s="6" t="s">
        <v>12</v>
      </c>
      <c r="B14" s="9">
        <f>'Director PG00020142'!B17+'Assessment PG00003750'!B15+'Sick Leave Buy Out PG00020143'!B18</f>
        <v>0</v>
      </c>
      <c r="C14" s="9">
        <f>'Director PG00020142'!C17+'Assessment PG00003750'!C15+'Sick Leave Buy Out PG00020143'!C18</f>
        <v>0</v>
      </c>
      <c r="D14" s="9">
        <f>'Director PG00020142'!D17+'Assessment PG00003750'!D15+'Sick Leave Buy Out PG00020143'!D18</f>
        <v>147.9</v>
      </c>
      <c r="E14" s="9">
        <f>'Director PG00020142'!E17+'Assessment PG00003750'!E15+'Sick Leave Buy Out PG00020143'!E18</f>
        <v>195.95</v>
      </c>
      <c r="F14" s="9">
        <f>'Director PG00020142'!F17</f>
        <v>105.5</v>
      </c>
      <c r="G14" s="9">
        <v>444</v>
      </c>
    </row>
    <row r="15" spans="1:8" ht="15.75" x14ac:dyDescent="0.25">
      <c r="A15" s="6" t="s">
        <v>26</v>
      </c>
      <c r="B15" s="9">
        <f>'Director PG00020142'!B18+'Assessment PG00003750'!B16+'Sick Leave Buy Out PG00020143'!B19</f>
        <v>0</v>
      </c>
      <c r="C15" s="9">
        <f>'Director PG00020142'!C18+'Assessment PG00003750'!C16+'Sick Leave Buy Out PG00020143'!C19</f>
        <v>0</v>
      </c>
      <c r="D15" s="9">
        <f>'Director PG00020142'!D18+'Assessment PG00003750'!D16+'Sick Leave Buy Out PG00020143'!D19</f>
        <v>1250</v>
      </c>
      <c r="E15" s="9">
        <f>'Director PG00020142'!E18+'Assessment PG00003750'!E16+'Sick Leave Buy Out PG00020143'!E19</f>
        <v>2483.7600000000002</v>
      </c>
      <c r="F15" s="9">
        <f>'Assessment PG00003750'!F16+'Director PG00020142'!F18</f>
        <v>8544.9500000000007</v>
      </c>
      <c r="G15" s="9">
        <v>15500</v>
      </c>
    </row>
    <row r="16" spans="1:8" ht="15.75" x14ac:dyDescent="0.25">
      <c r="A16" s="6" t="s">
        <v>32</v>
      </c>
      <c r="B16" s="9">
        <f>'Assessment PG00003750'!B17</f>
        <v>189673.58</v>
      </c>
      <c r="C16" s="9">
        <f>'Assessment PG00003750'!C17</f>
        <v>212874.1</v>
      </c>
      <c r="D16" s="9">
        <f>'Assessment PG00003750'!D10</f>
        <v>86353.16</v>
      </c>
      <c r="E16" s="9">
        <f>'Assessment PG00003750'!E17</f>
        <v>0</v>
      </c>
      <c r="F16" s="9">
        <f>'Assessment PG00003750'!F17</f>
        <v>0</v>
      </c>
      <c r="G16" s="9">
        <f>'Assessment PG00003750'!G17</f>
        <v>0</v>
      </c>
    </row>
    <row r="17" spans="1:7" ht="15.75" x14ac:dyDescent="0.25">
      <c r="A17" s="6" t="s">
        <v>27</v>
      </c>
      <c r="B17" s="9">
        <f>'Assessment PG00003750'!B18+'Director PG00020142'!B19+'Sick Leave Buy Out PG00020143'!B20</f>
        <v>0</v>
      </c>
      <c r="C17" s="9">
        <f>'Assessment PG00003750'!C18+'Director PG00020142'!C19+'Sick Leave Buy Out PG00020143'!C20</f>
        <v>0</v>
      </c>
      <c r="D17" s="9">
        <f>'Assessment PG00003750'!D18+'Director PG00020142'!D19+'Sick Leave Buy Out PG00020143'!D20</f>
        <v>0</v>
      </c>
      <c r="E17" s="9">
        <f>'Assessment PG00003750'!E18+'Director PG00020142'!E19+'Sick Leave Buy Out PG00020143'!E20</f>
        <v>0</v>
      </c>
      <c r="F17" s="9">
        <f>'Assessment PG00003750'!F18+'Director PG00020142'!F19+'Sick Leave Buy Out PG00020143'!F20</f>
        <v>0</v>
      </c>
      <c r="G17" s="9">
        <f>F17</f>
        <v>0</v>
      </c>
    </row>
    <row r="18" spans="1:7" ht="15.75" x14ac:dyDescent="0.25">
      <c r="A18" s="6" t="s">
        <v>13</v>
      </c>
      <c r="B18" s="9">
        <f>'Assessment PG00003750'!B19+'Director PG00020142'!B20+'Sick Leave Buy Out PG00020143'!B21</f>
        <v>0</v>
      </c>
      <c r="C18" s="9">
        <f>'Assessment PG00003750'!C19+'Director PG00020142'!C20+'Sick Leave Buy Out PG00020143'!C21</f>
        <v>0</v>
      </c>
      <c r="D18" s="9">
        <f>'Assessment PG00003750'!D19+'Director PG00020142'!D20+'Sick Leave Buy Out PG00020143'!D21</f>
        <v>715</v>
      </c>
      <c r="E18" s="9">
        <f>'Assessment PG00003750'!E19+'Director PG00020142'!E20+'Sick Leave Buy Out PG00020143'!E21</f>
        <v>0</v>
      </c>
      <c r="F18" s="9">
        <v>0</v>
      </c>
      <c r="G18" s="9">
        <v>0</v>
      </c>
    </row>
    <row r="19" spans="1:7" ht="15.75" x14ac:dyDescent="0.25">
      <c r="A19" s="6" t="s">
        <v>15</v>
      </c>
      <c r="B19" s="9">
        <f>'Director PG00020142'!B22+'Assessment PG00003750'!B20+'Sick Leave Buy Out PG00020143'!B23</f>
        <v>0</v>
      </c>
      <c r="C19" s="9">
        <f>'Director PG00020142'!C22+'Assessment PG00003750'!C20+'Sick Leave Buy Out PG00020143'!C23</f>
        <v>0</v>
      </c>
      <c r="D19" s="9">
        <f>'Director PG00020142'!D22+'Assessment PG00003750'!D20+'Sick Leave Buy Out PG00020143'!D23</f>
        <v>2200.9699999999998</v>
      </c>
      <c r="E19" s="9">
        <f>'Director PG00020142'!E22+'Assessment PG00003750'!E20+'Sick Leave Buy Out PG00020143'!E23</f>
        <v>0</v>
      </c>
      <c r="F19" s="9">
        <f>'Director PG00020142'!F22+'Assessment PG00003750'!F20+'Sick Leave Buy Out PG00020143'!F23</f>
        <v>0</v>
      </c>
      <c r="G19" s="9">
        <f>F19</f>
        <v>0</v>
      </c>
    </row>
    <row r="20" spans="1:7" ht="15.75" x14ac:dyDescent="0.25">
      <c r="A20" s="6" t="s">
        <v>16</v>
      </c>
      <c r="B20" s="9">
        <f>'Director PG00020142'!B23+'Assessment PG00003750'!B21+'Sick Leave Buy Out PG00020143'!B24</f>
        <v>0</v>
      </c>
      <c r="C20" s="9">
        <f>'Director PG00020142'!C23+'Assessment PG00003750'!C21+'Sick Leave Buy Out PG00020143'!C24</f>
        <v>0</v>
      </c>
      <c r="D20" s="9">
        <f>'Director PG00020142'!D23+'Assessment PG00003750'!D21+'Sick Leave Buy Out PG00020143'!D24</f>
        <v>9412.4</v>
      </c>
      <c r="E20" s="9">
        <f>'Director PG00020142'!E23+'Assessment PG00003750'!E21+'Sick Leave Buy Out PG00020143'!E24</f>
        <v>26565.4</v>
      </c>
      <c r="F20" s="9">
        <f>'Director PG00020142'!F23</f>
        <v>33333.360000000001</v>
      </c>
      <c r="G20" s="9">
        <v>43000</v>
      </c>
    </row>
    <row r="21" spans="1:7" ht="15.75" x14ac:dyDescent="0.25">
      <c r="A21" s="6" t="s">
        <v>17</v>
      </c>
      <c r="B21" s="9">
        <f>'Director PG00020142'!B24+'Assessment PG00003750'!B22+'Sick Leave Buy Out PG00020143'!B25</f>
        <v>0</v>
      </c>
      <c r="C21" s="9">
        <f>'Director PG00020142'!C24+'Assessment PG00003750'!C22+'Sick Leave Buy Out PG00020143'!C25</f>
        <v>0</v>
      </c>
      <c r="D21" s="9">
        <f>'Director PG00020142'!D24+'Assessment PG00003750'!D22+'Sick Leave Buy Out PG00020143'!D25</f>
        <v>2553.31</v>
      </c>
      <c r="E21" s="9">
        <f>'Director PG00020142'!E24+'Assessment PG00003750'!E22+'Sick Leave Buy Out PG00020143'!E25</f>
        <v>0</v>
      </c>
      <c r="F21" s="9">
        <f>'Director PG00020142'!F24+'Assessment PG00003750'!F22+'Sick Leave Buy Out PG00020143'!F25</f>
        <v>0</v>
      </c>
      <c r="G21" s="9">
        <f>F21</f>
        <v>0</v>
      </c>
    </row>
    <row r="22" spans="1:7" ht="15.75" x14ac:dyDescent="0.25">
      <c r="A22" s="6" t="s">
        <v>22</v>
      </c>
      <c r="B22" s="9">
        <f t="shared" ref="B22:G22" si="2">SUM(B8:B21)</f>
        <v>189673.58</v>
      </c>
      <c r="C22" s="9">
        <f t="shared" si="2"/>
        <v>212874.1</v>
      </c>
      <c r="D22" s="9">
        <f t="shared" si="2"/>
        <v>258643.89999999997</v>
      </c>
      <c r="E22" s="9">
        <f t="shared" si="2"/>
        <v>206519.79</v>
      </c>
      <c r="F22" s="9">
        <f t="shared" si="2"/>
        <v>232004.81000000006</v>
      </c>
      <c r="G22" s="9">
        <f t="shared" si="2"/>
        <v>267926.93</v>
      </c>
    </row>
    <row r="23" spans="1:7" ht="15.75" x14ac:dyDescent="0.25">
      <c r="A23" s="7" t="s">
        <v>31</v>
      </c>
      <c r="B23" s="10">
        <f t="shared" ref="B23:G23" si="3">B4+B7-B22</f>
        <v>88569.15</v>
      </c>
      <c r="C23" s="10">
        <f t="shared" si="3"/>
        <v>321851.82000000007</v>
      </c>
      <c r="D23" s="10">
        <f t="shared" si="3"/>
        <v>306883.02000000008</v>
      </c>
      <c r="E23" s="10">
        <f t="shared" si="3"/>
        <v>266192.43000000005</v>
      </c>
      <c r="F23" s="10">
        <f t="shared" si="3"/>
        <v>224194.97999999998</v>
      </c>
      <c r="G23" s="10">
        <f t="shared" si="3"/>
        <v>239345.8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8EE97-F45D-4418-ADE0-191F8F908B0E}">
  <dimension ref="A1:G23"/>
  <sheetViews>
    <sheetView tabSelected="1" workbookViewId="0">
      <selection activeCell="I25" sqref="I25"/>
    </sheetView>
  </sheetViews>
  <sheetFormatPr defaultRowHeight="15" x14ac:dyDescent="0.25"/>
  <cols>
    <col min="1" max="1" width="31.7109375" customWidth="1"/>
    <col min="2" max="5" width="13.42578125" customWidth="1"/>
    <col min="6" max="6" width="15.42578125" customWidth="1"/>
    <col min="7" max="7" width="14.140625" customWidth="1"/>
  </cols>
  <sheetData>
    <row r="1" spans="1:7" x14ac:dyDescent="0.25">
      <c r="A1" s="1" t="s">
        <v>0</v>
      </c>
      <c r="B1" s="26" t="s">
        <v>18</v>
      </c>
      <c r="C1" s="26" t="s">
        <v>19</v>
      </c>
      <c r="D1" s="26" t="s">
        <v>20</v>
      </c>
      <c r="E1" s="26" t="s">
        <v>21</v>
      </c>
      <c r="F1" s="26" t="s">
        <v>67</v>
      </c>
      <c r="G1" s="26" t="s">
        <v>74</v>
      </c>
    </row>
    <row r="2" spans="1:7" ht="46.5" customHeight="1" x14ac:dyDescent="0.25">
      <c r="A2" s="1" t="s">
        <v>1</v>
      </c>
      <c r="B2" s="25" t="s">
        <v>33</v>
      </c>
      <c r="C2" s="25" t="s">
        <v>34</v>
      </c>
      <c r="D2" s="25" t="s">
        <v>35</v>
      </c>
      <c r="E2" s="25" t="s">
        <v>57</v>
      </c>
      <c r="F2" s="25" t="s">
        <v>76</v>
      </c>
      <c r="G2" s="25" t="s">
        <v>77</v>
      </c>
    </row>
    <row r="3" spans="1:7" ht="46.5" customHeight="1" x14ac:dyDescent="0.25">
      <c r="A3" s="1"/>
      <c r="B3" s="25" t="s">
        <v>24</v>
      </c>
      <c r="C3" s="25" t="s">
        <v>24</v>
      </c>
      <c r="D3" s="25" t="s">
        <v>24</v>
      </c>
      <c r="E3" s="25" t="s">
        <v>24</v>
      </c>
      <c r="F3" s="25" t="s">
        <v>24</v>
      </c>
      <c r="G3" s="25" t="s">
        <v>24</v>
      </c>
    </row>
    <row r="4" spans="1:7" x14ac:dyDescent="0.25">
      <c r="A4" s="13" t="s">
        <v>2</v>
      </c>
      <c r="B4" s="14">
        <f>'Director PG00020142'!B4+'Assessment PG00003750'!B4+'Sick Leave Buy Out PG00020143'!B4</f>
        <v>187944.2</v>
      </c>
      <c r="C4" s="14">
        <f>B23</f>
        <v>88569.15</v>
      </c>
      <c r="D4" s="14">
        <f>C23</f>
        <v>321851.82000000007</v>
      </c>
      <c r="E4" s="14">
        <f>D23</f>
        <v>306883.02000000008</v>
      </c>
      <c r="F4" s="14">
        <f>E23</f>
        <v>266192.43000000005</v>
      </c>
      <c r="G4" s="14">
        <f>F23</f>
        <v>224194.97999999998</v>
      </c>
    </row>
    <row r="5" spans="1:7" x14ac:dyDescent="0.25">
      <c r="A5" s="3" t="s">
        <v>3</v>
      </c>
      <c r="B5" s="8"/>
      <c r="C5" s="8"/>
      <c r="D5" s="8"/>
      <c r="E5" s="8"/>
      <c r="F5" s="8"/>
      <c r="G5" s="8"/>
    </row>
    <row r="6" spans="1:7" x14ac:dyDescent="0.25">
      <c r="A6" s="4" t="s">
        <v>4</v>
      </c>
      <c r="B6" s="8">
        <f>'Director PG00020142'!B7+'Assessment PG00003750'!B6+'Sick Leave Buy Out PG00020143'!B6</f>
        <v>90298.53</v>
      </c>
      <c r="C6" s="8">
        <f>'Director PG00020142'!C7+'Assessment PG00003750'!C6+'Sick Leave Buy Out PG00020143'!C6</f>
        <v>446156.77</v>
      </c>
      <c r="D6" s="8">
        <f>'Director PG00020142'!D7+'Assessment PG00003750'!D6+'Sick Leave Buy Out PG00020143'!D6</f>
        <v>243675.1</v>
      </c>
      <c r="E6" s="8">
        <f>'Director PG00020142'!E7+'Assessment PG00003750'!E6+'Sick Leave Buy Out PG00020143'!E6</f>
        <v>165829.20000000001</v>
      </c>
      <c r="F6" s="19">
        <f>'Assessment PG00003750'!F6</f>
        <v>190007.36</v>
      </c>
      <c r="G6" s="19">
        <f>'Assessment PG00003750'!G6</f>
        <v>371683.07</v>
      </c>
    </row>
    <row r="7" spans="1:7" x14ac:dyDescent="0.25">
      <c r="A7" s="3" t="s">
        <v>23</v>
      </c>
      <c r="B7" s="8">
        <f>SUM(B6)</f>
        <v>90298.53</v>
      </c>
      <c r="C7" s="8">
        <f t="shared" ref="C7:F7" si="0">SUM(C6)</f>
        <v>446156.77</v>
      </c>
      <c r="D7" s="8">
        <f t="shared" si="0"/>
        <v>243675.1</v>
      </c>
      <c r="E7" s="8">
        <f t="shared" si="0"/>
        <v>165829.20000000001</v>
      </c>
      <c r="F7" s="8">
        <f t="shared" si="0"/>
        <v>190007.36</v>
      </c>
      <c r="G7" s="8">
        <f t="shared" ref="G7" si="1">SUM(G6)</f>
        <v>371683.07</v>
      </c>
    </row>
    <row r="8" spans="1:7" x14ac:dyDescent="0.25">
      <c r="A8" s="5" t="s">
        <v>6</v>
      </c>
      <c r="B8" s="9"/>
      <c r="C8" s="9"/>
      <c r="D8" s="9"/>
      <c r="E8" s="9"/>
      <c r="F8" s="9"/>
      <c r="G8" s="9"/>
    </row>
    <row r="9" spans="1:7" x14ac:dyDescent="0.25">
      <c r="A9" s="11" t="s">
        <v>28</v>
      </c>
      <c r="B9" s="9">
        <v>0</v>
      </c>
      <c r="C9" s="9">
        <f>'Director PG00020142'!C11+'Assessment PG00003750'!C10+'Sick Leave Buy Out PG00020143'!C12</f>
        <v>0</v>
      </c>
      <c r="D9" s="9">
        <v>0</v>
      </c>
      <c r="E9" s="9">
        <f>'Director PG00020142'!E11+'Assessment PG00003750'!E10+'Sick Leave Buy Out PG00020143'!E12</f>
        <v>0</v>
      </c>
      <c r="F9" s="9">
        <f>'Director PG00020142'!F11+'Assessment PG00003750'!F10+'Sick Leave Buy Out PG00020143'!F12</f>
        <v>0</v>
      </c>
      <c r="G9" s="9">
        <f>'Director PG00020142'!G11+'Assessment PG00003750'!G10+'Sick Leave Buy Out PG00020143'!G12</f>
        <v>0</v>
      </c>
    </row>
    <row r="10" spans="1:7" ht="15.75" x14ac:dyDescent="0.25">
      <c r="A10" s="6" t="s">
        <v>8</v>
      </c>
      <c r="B10" s="9">
        <f>'Director PG00020142'!B13+'Assessment PG00003750'!B11+'Sick Leave Buy Out PG00020143'!B14</f>
        <v>0</v>
      </c>
      <c r="C10" s="9">
        <f>'Director PG00020142'!C13+'Assessment PG00003750'!C11+'Sick Leave Buy Out PG00020143'!C14</f>
        <v>0</v>
      </c>
      <c r="D10" s="9">
        <f>'Director PG00020142'!D13+'Assessment PG00003750'!D11+'Sick Leave Buy Out PG00020143'!D14</f>
        <v>122276.79</v>
      </c>
      <c r="E10" s="9">
        <f>'Director PG00020142'!E13+'Assessment PG00003750'!E11+'Sick Leave Buy Out PG00020143'!E14</f>
        <v>136289.76999999999</v>
      </c>
      <c r="F10" s="9">
        <f>'Director PG00020142'!F13</f>
        <v>148620.04</v>
      </c>
      <c r="G10" s="9">
        <f>'Director PG00020142'!G13</f>
        <v>161219.88</v>
      </c>
    </row>
    <row r="11" spans="1:7" ht="15.75" x14ac:dyDescent="0.25">
      <c r="A11" s="6" t="s">
        <v>9</v>
      </c>
      <c r="B11" s="9">
        <f>'Director PG00020142'!B14+'Assessment PG00003750'!B12+'Sick Leave Buy Out PG00020143'!B15</f>
        <v>0</v>
      </c>
      <c r="C11" s="9">
        <f>'Director PG00020142'!C14+'Assessment PG00003750'!C12+'Sick Leave Buy Out PG00020143'!C15</f>
        <v>0</v>
      </c>
      <c r="D11" s="9">
        <f>'Director PG00020142'!D14+'Assessment PG00003750'!D12+'Sick Leave Buy Out PG00020143'!D15</f>
        <v>32575.38</v>
      </c>
      <c r="E11" s="9">
        <f>'Director PG00020142'!E14+'Assessment PG00003750'!E12+'Sick Leave Buy Out PG00020143'!E15</f>
        <v>38478.32</v>
      </c>
      <c r="F11" s="9">
        <f>'Director PG00020142'!F14</f>
        <v>40818.92</v>
      </c>
      <c r="G11" s="9">
        <f>'Director PG00020142'!G14</f>
        <v>43485.3</v>
      </c>
    </row>
    <row r="12" spans="1:7" ht="15.75" x14ac:dyDescent="0.25">
      <c r="A12" s="6" t="s">
        <v>10</v>
      </c>
      <c r="B12" s="9"/>
      <c r="C12" s="9"/>
      <c r="D12" s="9"/>
      <c r="E12" s="9"/>
      <c r="F12" s="9"/>
      <c r="G12" s="9"/>
    </row>
    <row r="13" spans="1:7" ht="15.75" x14ac:dyDescent="0.25">
      <c r="A13" s="6" t="s">
        <v>11</v>
      </c>
      <c r="B13" s="9">
        <f>'Director PG00020142'!B16+'Assessment PG00003750'!B14+'Sick Leave Buy Out PG00020143'!B17</f>
        <v>0</v>
      </c>
      <c r="C13" s="9">
        <f>'Director PG00020142'!C16+'Assessment PG00003750'!C14+'Sick Leave Buy Out PG00020143'!C17</f>
        <v>0</v>
      </c>
      <c r="D13" s="9">
        <f>'Director PG00020142'!D16+'Assessment PG00003750'!D14+'Sick Leave Buy Out PG00020143'!D17</f>
        <v>1158.99</v>
      </c>
      <c r="E13" s="9">
        <f>'Director PG00020142'!E16+'Assessment PG00003750'!E14+'Sick Leave Buy Out PG00020143'!E17</f>
        <v>2506.59</v>
      </c>
      <c r="F13" s="9">
        <f>'Director PG00020142'!F16</f>
        <v>582.04</v>
      </c>
      <c r="G13" s="9">
        <f>'Director PG00020142'!G16</f>
        <v>1097.93</v>
      </c>
    </row>
    <row r="14" spans="1:7" ht="15.75" x14ac:dyDescent="0.25">
      <c r="A14" s="6" t="s">
        <v>12</v>
      </c>
      <c r="B14" s="9">
        <f>'Director PG00020142'!B17+'Assessment PG00003750'!B15+'Sick Leave Buy Out PG00020143'!B18</f>
        <v>0</v>
      </c>
      <c r="C14" s="9">
        <f>'Director PG00020142'!C17+'Assessment PG00003750'!C15+'Sick Leave Buy Out PG00020143'!C18</f>
        <v>0</v>
      </c>
      <c r="D14" s="9">
        <f>'Director PG00020142'!D17+'Assessment PG00003750'!D15+'Sick Leave Buy Out PG00020143'!D18</f>
        <v>147.9</v>
      </c>
      <c r="E14" s="9">
        <f>'Director PG00020142'!E17+'Assessment PG00003750'!E15+'Sick Leave Buy Out PG00020143'!E18</f>
        <v>195.95</v>
      </c>
      <c r="F14" s="9">
        <f>'Director PG00020142'!F17</f>
        <v>105.5</v>
      </c>
      <c r="G14" s="9">
        <f>'Director PG00020142'!G17</f>
        <v>304.23</v>
      </c>
    </row>
    <row r="15" spans="1:7" ht="15.75" x14ac:dyDescent="0.25">
      <c r="A15" s="6" t="s">
        <v>26</v>
      </c>
      <c r="B15" s="9">
        <f>'Director PG00020142'!B18+'Assessment PG00003750'!B16+'Sick Leave Buy Out PG00020143'!B19</f>
        <v>0</v>
      </c>
      <c r="C15" s="9">
        <f>'Director PG00020142'!C18+'Assessment PG00003750'!C16+'Sick Leave Buy Out PG00020143'!C19</f>
        <v>0</v>
      </c>
      <c r="D15" s="9">
        <f>'Director PG00020142'!D18+'Assessment PG00003750'!D16+'Sick Leave Buy Out PG00020143'!D19</f>
        <v>1250</v>
      </c>
      <c r="E15" s="9">
        <f>'Director PG00020142'!E18+'Assessment PG00003750'!E16+'Sick Leave Buy Out PG00020143'!E19</f>
        <v>2483.7600000000002</v>
      </c>
      <c r="F15" s="9">
        <f>'Assessment PG00003750'!F16+'Director PG00020142'!F18+'Sick Leave Buy Out PG00020143'!$F$19</f>
        <v>8544.9500000000007</v>
      </c>
      <c r="G15" s="9">
        <f>'Assessment PG00003750'!G16+'Director PG00020142'!G18+'Sick Leave Buy Out PG00020143'!$F$19</f>
        <v>14515.3</v>
      </c>
    </row>
    <row r="16" spans="1:7" ht="15.75" x14ac:dyDescent="0.25">
      <c r="A16" s="6" t="s">
        <v>32</v>
      </c>
      <c r="B16" s="9">
        <f>'Assessment PG00003750'!B17</f>
        <v>189673.58</v>
      </c>
      <c r="C16" s="9">
        <f>'Assessment PG00003750'!C17</f>
        <v>212874.1</v>
      </c>
      <c r="D16" s="9">
        <f>'Assessment PG00003750'!D10</f>
        <v>86353.16</v>
      </c>
      <c r="E16" s="9">
        <f>'Assessment PG00003750'!E17</f>
        <v>0</v>
      </c>
      <c r="F16" s="9">
        <v>0</v>
      </c>
      <c r="G16" s="9">
        <v>0</v>
      </c>
    </row>
    <row r="17" spans="1:7" ht="15.75" x14ac:dyDescent="0.25">
      <c r="A17" s="6" t="s">
        <v>27</v>
      </c>
      <c r="B17" s="9">
        <f>'Assessment PG00003750'!B18+'Director PG00020142'!B19+'Sick Leave Buy Out PG00020143'!B20</f>
        <v>0</v>
      </c>
      <c r="C17" s="9">
        <f>'Assessment PG00003750'!C18+'Director PG00020142'!C19+'Sick Leave Buy Out PG00020143'!C20</f>
        <v>0</v>
      </c>
      <c r="D17" s="9">
        <f>'Assessment PG00003750'!D18+'Director PG00020142'!D19+'Sick Leave Buy Out PG00020143'!D20</f>
        <v>0</v>
      </c>
      <c r="E17" s="9">
        <f>'Assessment PG00003750'!E18+'Director PG00020142'!E19+'Sick Leave Buy Out PG00020143'!E20</f>
        <v>0</v>
      </c>
      <c r="F17" s="9">
        <f>'Director PG00020142'!F19+'Assessment PG00003750'!F18+'Sick Leave Buy Out PG00020143'!F20</f>
        <v>0</v>
      </c>
      <c r="G17" s="9">
        <f>'Director PG00020142'!G19+'Assessment PG00003750'!G18+'Sick Leave Buy Out PG00020143'!G20</f>
        <v>0</v>
      </c>
    </row>
    <row r="18" spans="1:7" ht="15.75" x14ac:dyDescent="0.25">
      <c r="A18" s="6" t="s">
        <v>13</v>
      </c>
      <c r="B18" s="9">
        <f>'Assessment PG00003750'!B19+'Director PG00020142'!B20+'Sick Leave Buy Out PG00020143'!B21</f>
        <v>0</v>
      </c>
      <c r="C18" s="9">
        <f>'Assessment PG00003750'!C19+'Director PG00020142'!C20+'Sick Leave Buy Out PG00020143'!C21</f>
        <v>0</v>
      </c>
      <c r="D18" s="9">
        <f>'Assessment PG00003750'!D19+'Director PG00020142'!D20+'Sick Leave Buy Out PG00020143'!D21</f>
        <v>715</v>
      </c>
      <c r="E18" s="9">
        <f>'Assessment PG00003750'!E19+'Director PG00020142'!E20+'Sick Leave Buy Out PG00020143'!E21</f>
        <v>0</v>
      </c>
      <c r="F18" s="9">
        <f>'Director PG00020142'!F20+'Assessment PG00003750'!F19+'Sick Leave Buy Out PG00020143'!F21</f>
        <v>0</v>
      </c>
      <c r="G18" s="9">
        <f>'Director PG00020142'!G20+'Assessment PG00003750'!G19+'Sick Leave Buy Out PG00020143'!G21</f>
        <v>0</v>
      </c>
    </row>
    <row r="19" spans="1:7" ht="15.75" x14ac:dyDescent="0.25">
      <c r="A19" s="6" t="s">
        <v>15</v>
      </c>
      <c r="B19" s="9">
        <f>'Director PG00020142'!B22+'Assessment PG00003750'!B20+'Sick Leave Buy Out PG00020143'!B23</f>
        <v>0</v>
      </c>
      <c r="C19" s="9">
        <f>'Director PG00020142'!C22+'Assessment PG00003750'!C20+'Sick Leave Buy Out PG00020143'!C23</f>
        <v>0</v>
      </c>
      <c r="D19" s="9">
        <f>'Director PG00020142'!D22+'Assessment PG00003750'!D20+'Sick Leave Buy Out PG00020143'!D23</f>
        <v>2200.9699999999998</v>
      </c>
      <c r="E19" s="9">
        <f>'Director PG00020142'!E22+'Assessment PG00003750'!E20+'Sick Leave Buy Out PG00020143'!E23</f>
        <v>0</v>
      </c>
      <c r="F19" s="9">
        <f>'Director PG00020142'!F21+'Assessment PG00003750'!F20+'Sick Leave Buy Out PG00020143'!F22</f>
        <v>0</v>
      </c>
      <c r="G19" s="9">
        <f>'Director PG00020142'!G21+'Assessment PG00003750'!G20+'Sick Leave Buy Out PG00020143'!G22</f>
        <v>0</v>
      </c>
    </row>
    <row r="20" spans="1:7" ht="15.75" x14ac:dyDescent="0.25">
      <c r="A20" s="6" t="s">
        <v>16</v>
      </c>
      <c r="B20" s="9">
        <f>'Director PG00020142'!B23+'Assessment PG00003750'!B21+'Sick Leave Buy Out PG00020143'!B24</f>
        <v>0</v>
      </c>
      <c r="C20" s="9">
        <f>'Director PG00020142'!C23+'Assessment PG00003750'!C21+'Sick Leave Buy Out PG00020143'!C24</f>
        <v>0</v>
      </c>
      <c r="D20" s="9">
        <f>'Director PG00020142'!D23+'Assessment PG00003750'!D21+'Sick Leave Buy Out PG00020143'!D24</f>
        <v>9412.4</v>
      </c>
      <c r="E20" s="9">
        <f>'Director PG00020142'!E23+'Assessment PG00003750'!E21+'Sick Leave Buy Out PG00020143'!E24</f>
        <v>26565.4</v>
      </c>
      <c r="F20" s="9">
        <f>'Assessment PG00003750'!F22+'Director PG00020142'!F23+'Sick Leave Buy Out PG00020143'!F24</f>
        <v>33333.360000000001</v>
      </c>
      <c r="G20" s="9">
        <f>'Assessment PG00003750'!G22+'Director PG00020142'!G23+'Sick Leave Buy Out PG00020143'!G24</f>
        <v>27264.26</v>
      </c>
    </row>
    <row r="21" spans="1:7" ht="15.75" x14ac:dyDescent="0.25">
      <c r="A21" s="6" t="s">
        <v>17</v>
      </c>
      <c r="B21" s="9">
        <f>'Director PG00020142'!B24+'Assessment PG00003750'!B22+'Sick Leave Buy Out PG00020143'!B25</f>
        <v>0</v>
      </c>
      <c r="C21" s="9">
        <f>'Director PG00020142'!C24+'Assessment PG00003750'!C22+'Sick Leave Buy Out PG00020143'!C25</f>
        <v>0</v>
      </c>
      <c r="D21" s="9">
        <f>'Director PG00020142'!D24+'Assessment PG00003750'!D22+'Sick Leave Buy Out PG00020143'!D25</f>
        <v>2553.31</v>
      </c>
      <c r="E21" s="9">
        <f>'Director PG00020142'!E24+'Assessment PG00003750'!E22+'Sick Leave Buy Out PG00020143'!E25</f>
        <v>0</v>
      </c>
      <c r="F21" s="9">
        <v>0</v>
      </c>
      <c r="G21" s="9">
        <v>0</v>
      </c>
    </row>
    <row r="22" spans="1:7" ht="15.75" x14ac:dyDescent="0.25">
      <c r="A22" s="6" t="s">
        <v>22</v>
      </c>
      <c r="B22" s="9">
        <f t="shared" ref="B22:G22" si="2">SUM(B8:B21)</f>
        <v>189673.58</v>
      </c>
      <c r="C22" s="9">
        <f t="shared" si="2"/>
        <v>212874.1</v>
      </c>
      <c r="D22" s="9">
        <f t="shared" si="2"/>
        <v>258643.89999999997</v>
      </c>
      <c r="E22" s="9">
        <f t="shared" si="2"/>
        <v>206519.79</v>
      </c>
      <c r="F22" s="9">
        <f t="shared" si="2"/>
        <v>232004.81000000006</v>
      </c>
      <c r="G22" s="9">
        <f t="shared" si="2"/>
        <v>247886.9</v>
      </c>
    </row>
    <row r="23" spans="1:7" ht="15.75" x14ac:dyDescent="0.25">
      <c r="A23" s="7" t="s">
        <v>31</v>
      </c>
      <c r="B23" s="10">
        <f t="shared" ref="B23:F23" si="3">B4+B7-B22</f>
        <v>88569.15</v>
      </c>
      <c r="C23" s="10">
        <f t="shared" si="3"/>
        <v>321851.82000000007</v>
      </c>
      <c r="D23" s="10">
        <f t="shared" si="3"/>
        <v>306883.02000000008</v>
      </c>
      <c r="E23" s="10">
        <f t="shared" si="3"/>
        <v>266192.43000000005</v>
      </c>
      <c r="F23" s="10">
        <f t="shared" si="3"/>
        <v>224194.97999999998</v>
      </c>
      <c r="G23" s="10">
        <f>G4+G7-G22</f>
        <v>347991.15</v>
      </c>
    </row>
  </sheetData>
  <pageMargins left="0.25" right="0.25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AE9B4-6A53-43DC-94DE-9607A1E1B6C4}">
  <sheetPr>
    <pageSetUpPr fitToPage="1"/>
  </sheetPr>
  <dimension ref="A1:G26"/>
  <sheetViews>
    <sheetView topLeftCell="A3" workbookViewId="0">
      <selection activeCell="J11" sqref="J11"/>
    </sheetView>
  </sheetViews>
  <sheetFormatPr defaultRowHeight="15" x14ac:dyDescent="0.25"/>
  <cols>
    <col min="1" max="1" width="24.5703125" customWidth="1"/>
    <col min="2" max="2" width="13.7109375" style="37" customWidth="1"/>
    <col min="3" max="4" width="15.5703125" style="37" customWidth="1"/>
    <col min="5" max="5" width="16" style="37" customWidth="1"/>
    <col min="6" max="6" width="15.5703125" style="37" customWidth="1"/>
    <col min="7" max="7" width="16.85546875" style="37" customWidth="1"/>
  </cols>
  <sheetData>
    <row r="1" spans="1:7" x14ac:dyDescent="0.25">
      <c r="A1" s="1" t="s">
        <v>0</v>
      </c>
      <c r="B1" s="26" t="s">
        <v>18</v>
      </c>
      <c r="C1" s="26" t="s">
        <v>19</v>
      </c>
      <c r="D1" s="26" t="s">
        <v>20</v>
      </c>
      <c r="E1" s="26" t="s">
        <v>21</v>
      </c>
      <c r="F1" s="26" t="s">
        <v>67</v>
      </c>
      <c r="G1" s="26" t="s">
        <v>74</v>
      </c>
    </row>
    <row r="2" spans="1:7" s="37" customFormat="1" ht="46.5" customHeight="1" x14ac:dyDescent="0.25">
      <c r="A2" s="26" t="s">
        <v>1</v>
      </c>
      <c r="B2" s="25" t="s">
        <v>33</v>
      </c>
      <c r="C2" s="25" t="s">
        <v>34</v>
      </c>
      <c r="D2" s="25" t="s">
        <v>35</v>
      </c>
      <c r="E2" s="25" t="s">
        <v>57</v>
      </c>
      <c r="F2" s="25" t="s">
        <v>78</v>
      </c>
      <c r="G2" s="25" t="s">
        <v>79</v>
      </c>
    </row>
    <row r="3" spans="1:7" ht="30.75" customHeight="1" x14ac:dyDescent="0.25">
      <c r="A3" s="1"/>
      <c r="B3" s="25" t="s">
        <v>24</v>
      </c>
      <c r="C3" s="25" t="s">
        <v>24</v>
      </c>
      <c r="D3" s="25" t="s">
        <v>24</v>
      </c>
      <c r="E3" s="25" t="s">
        <v>68</v>
      </c>
      <c r="F3" s="25" t="s">
        <v>68</v>
      </c>
      <c r="G3" s="25" t="s">
        <v>68</v>
      </c>
    </row>
    <row r="4" spans="1:7" x14ac:dyDescent="0.25">
      <c r="A4" s="13" t="s">
        <v>2</v>
      </c>
      <c r="B4" s="31">
        <v>187944.2</v>
      </c>
      <c r="C4" s="31">
        <v>88569.15</v>
      </c>
      <c r="D4" s="31">
        <f>C25</f>
        <v>321851.82000000007</v>
      </c>
      <c r="E4" s="31">
        <f>D25</f>
        <v>213439.19</v>
      </c>
      <c r="F4" s="31">
        <f>E25</f>
        <v>124116.01000000001</v>
      </c>
      <c r="G4" s="31">
        <f>F25</f>
        <v>191614.13</v>
      </c>
    </row>
    <row r="5" spans="1:7" x14ac:dyDescent="0.25">
      <c r="A5" s="3" t="s">
        <v>3</v>
      </c>
      <c r="B5" s="32"/>
      <c r="C5" s="32"/>
      <c r="D5" s="32"/>
      <c r="E5" s="32"/>
      <c r="F5" s="32"/>
      <c r="G5" s="32"/>
    </row>
    <row r="6" spans="1:7" x14ac:dyDescent="0.25">
      <c r="A6" s="4" t="s">
        <v>4</v>
      </c>
      <c r="B6" s="32">
        <v>90298.53</v>
      </c>
      <c r="C6" s="32">
        <v>446156.77</v>
      </c>
      <c r="D6" s="32">
        <v>243675.1</v>
      </c>
      <c r="E6" s="33">
        <v>165829.20000000001</v>
      </c>
      <c r="F6" s="33">
        <v>190007.36</v>
      </c>
      <c r="G6" s="33">
        <v>371683.07</v>
      </c>
    </row>
    <row r="7" spans="1:7" x14ac:dyDescent="0.25">
      <c r="A7" s="3" t="s">
        <v>23</v>
      </c>
      <c r="B7" s="32">
        <f>SUM(B6)</f>
        <v>90298.53</v>
      </c>
      <c r="C7" s="32">
        <f t="shared" ref="C7:E7" si="0">SUM(C6)</f>
        <v>446156.77</v>
      </c>
      <c r="D7" s="32">
        <f t="shared" si="0"/>
        <v>243675.1</v>
      </c>
      <c r="E7" s="32">
        <f t="shared" si="0"/>
        <v>165829.20000000001</v>
      </c>
      <c r="F7" s="32">
        <f t="shared" ref="F7" si="1">SUM(F6)</f>
        <v>190007.36</v>
      </c>
      <c r="G7" s="33">
        <f>G6</f>
        <v>371683.07</v>
      </c>
    </row>
    <row r="8" spans="1:7" x14ac:dyDescent="0.25">
      <c r="A8" s="5" t="s">
        <v>6</v>
      </c>
      <c r="B8" s="34"/>
      <c r="C8" s="34"/>
      <c r="D8" s="34"/>
      <c r="E8" s="34"/>
      <c r="F8" s="34"/>
      <c r="G8" s="34"/>
    </row>
    <row r="9" spans="1:7" x14ac:dyDescent="0.25">
      <c r="A9" s="11" t="s">
        <v>29</v>
      </c>
      <c r="B9" s="34"/>
      <c r="C9" s="34"/>
      <c r="D9" s="34">
        <v>263828</v>
      </c>
      <c r="E9" s="34">
        <v>254200</v>
      </c>
      <c r="F9" s="34">
        <v>121703</v>
      </c>
      <c r="G9" s="34">
        <v>269629.93</v>
      </c>
    </row>
    <row r="10" spans="1:7" x14ac:dyDescent="0.25">
      <c r="A10" s="11" t="s">
        <v>28</v>
      </c>
      <c r="B10" s="34"/>
      <c r="C10" s="34"/>
      <c r="D10" s="34">
        <v>86353.16</v>
      </c>
      <c r="E10" s="34"/>
      <c r="F10" s="34"/>
      <c r="G10" s="34"/>
    </row>
    <row r="11" spans="1:7" ht="31.5" x14ac:dyDescent="0.25">
      <c r="A11" s="6" t="s">
        <v>8</v>
      </c>
      <c r="B11" s="34"/>
      <c r="C11" s="34"/>
      <c r="D11" s="34"/>
      <c r="E11" s="34"/>
      <c r="F11" s="34"/>
      <c r="G11" s="34"/>
    </row>
    <row r="12" spans="1:7" ht="31.5" x14ac:dyDescent="0.25">
      <c r="A12" s="6" t="s">
        <v>9</v>
      </c>
      <c r="B12" s="34"/>
      <c r="C12" s="34"/>
      <c r="D12" s="34"/>
      <c r="E12" s="34"/>
      <c r="F12" s="34"/>
      <c r="G12" s="34"/>
    </row>
    <row r="13" spans="1:7" ht="31.5" x14ac:dyDescent="0.25">
      <c r="A13" s="6" t="s">
        <v>10</v>
      </c>
      <c r="B13" s="34"/>
      <c r="C13" s="34"/>
      <c r="D13" s="34"/>
      <c r="E13" s="34"/>
      <c r="F13" s="34"/>
      <c r="G13" s="34"/>
    </row>
    <row r="14" spans="1:7" ht="15.75" x14ac:dyDescent="0.25">
      <c r="A14" s="6" t="s">
        <v>11</v>
      </c>
      <c r="B14" s="34"/>
      <c r="C14" s="34"/>
      <c r="D14" s="34">
        <v>610.71</v>
      </c>
      <c r="E14" s="34">
        <v>881.59</v>
      </c>
      <c r="F14" s="34"/>
      <c r="G14" s="34"/>
    </row>
    <row r="15" spans="1:7" ht="31.5" x14ac:dyDescent="0.25">
      <c r="A15" s="6" t="s">
        <v>12</v>
      </c>
      <c r="B15" s="34"/>
      <c r="C15" s="34"/>
      <c r="D15" s="34">
        <v>45.86</v>
      </c>
      <c r="E15" s="34">
        <v>70.790000000000006</v>
      </c>
      <c r="F15" s="34"/>
      <c r="G15" s="34"/>
    </row>
    <row r="16" spans="1:7" ht="15.75" x14ac:dyDescent="0.25">
      <c r="A16" s="6" t="s">
        <v>26</v>
      </c>
      <c r="B16" s="35"/>
      <c r="C16" s="34"/>
      <c r="D16" s="34">
        <v>1250</v>
      </c>
      <c r="E16" s="34"/>
      <c r="F16" s="34">
        <v>806.24</v>
      </c>
      <c r="G16" s="34">
        <v>1500</v>
      </c>
    </row>
    <row r="17" spans="1:7" ht="15.75" x14ac:dyDescent="0.25">
      <c r="A17" s="6" t="s">
        <v>32</v>
      </c>
      <c r="B17" s="34">
        <v>189673.58</v>
      </c>
      <c r="C17" s="34">
        <v>212874.1</v>
      </c>
      <c r="D17" s="34"/>
      <c r="E17" s="34"/>
      <c r="F17" s="34"/>
      <c r="G17" s="34"/>
    </row>
    <row r="18" spans="1:7" ht="15.75" x14ac:dyDescent="0.25">
      <c r="A18" s="6" t="s">
        <v>27</v>
      </c>
      <c r="B18" s="34"/>
      <c r="C18" s="34"/>
      <c r="D18" s="34"/>
      <c r="E18" s="34"/>
      <c r="F18" s="34"/>
      <c r="G18" s="34"/>
    </row>
    <row r="19" spans="1:7" ht="15.75" x14ac:dyDescent="0.25">
      <c r="A19" s="6" t="s">
        <v>13</v>
      </c>
      <c r="B19" s="34"/>
      <c r="C19" s="34"/>
      <c r="D19" s="34"/>
      <c r="E19" s="34"/>
      <c r="F19" s="34"/>
      <c r="G19" s="34"/>
    </row>
    <row r="20" spans="1:7" ht="31.5" x14ac:dyDescent="0.25">
      <c r="A20" s="6" t="s">
        <v>14</v>
      </c>
      <c r="B20" s="34"/>
      <c r="C20" s="34"/>
      <c r="D20" s="34"/>
      <c r="E20" s="34"/>
      <c r="F20" s="34"/>
      <c r="G20" s="34"/>
    </row>
    <row r="21" spans="1:7" ht="15.75" x14ac:dyDescent="0.25">
      <c r="A21" s="6" t="s">
        <v>15</v>
      </c>
      <c r="B21" s="34"/>
      <c r="C21" s="34"/>
      <c r="D21" s="34"/>
      <c r="E21" s="34"/>
      <c r="F21" s="34"/>
      <c r="G21" s="34"/>
    </row>
    <row r="22" spans="1:7" ht="31.5" x14ac:dyDescent="0.25">
      <c r="A22" s="6" t="s">
        <v>16</v>
      </c>
      <c r="B22" s="34"/>
      <c r="C22" s="34"/>
      <c r="D22" s="34"/>
      <c r="E22" s="34"/>
      <c r="F22" s="34"/>
      <c r="G22" s="34"/>
    </row>
    <row r="23" spans="1:7" ht="31.5" x14ac:dyDescent="0.25">
      <c r="A23" s="6" t="s">
        <v>17</v>
      </c>
      <c r="B23" s="34"/>
      <c r="C23" s="34"/>
      <c r="D23" s="34"/>
      <c r="E23" s="34"/>
      <c r="F23" s="34"/>
      <c r="G23" s="34"/>
    </row>
    <row r="24" spans="1:7" ht="15.75" x14ac:dyDescent="0.25">
      <c r="A24" s="6" t="s">
        <v>22</v>
      </c>
      <c r="B24" s="34">
        <f t="shared" ref="B24:G24" si="2">SUM(B9:B23)</f>
        <v>189673.58</v>
      </c>
      <c r="C24" s="34">
        <f t="shared" si="2"/>
        <v>212874.1</v>
      </c>
      <c r="D24" s="34">
        <f t="shared" si="2"/>
        <v>352087.73000000004</v>
      </c>
      <c r="E24" s="34">
        <f t="shared" si="2"/>
        <v>255152.38</v>
      </c>
      <c r="F24" s="34">
        <f t="shared" si="2"/>
        <v>122509.24</v>
      </c>
      <c r="G24" s="34">
        <f t="shared" si="2"/>
        <v>271129.93</v>
      </c>
    </row>
    <row r="25" spans="1:7" ht="15.75" x14ac:dyDescent="0.25">
      <c r="A25" s="7" t="s">
        <v>31</v>
      </c>
      <c r="B25" s="36">
        <f>B4+B7-B24</f>
        <v>88569.15</v>
      </c>
      <c r="C25" s="36">
        <f t="shared" ref="C25:E25" si="3">C4+C7-C24</f>
        <v>321851.82000000007</v>
      </c>
      <c r="D25" s="36">
        <f t="shared" si="3"/>
        <v>213439.19</v>
      </c>
      <c r="E25" s="36">
        <f t="shared" si="3"/>
        <v>124116.01000000001</v>
      </c>
      <c r="F25" s="36">
        <f t="shared" ref="F25" si="4">F4+F7-F24</f>
        <v>191614.13</v>
      </c>
      <c r="G25" s="36">
        <f t="shared" ref="G25" si="5">G4+G7-G24</f>
        <v>292167.26999999996</v>
      </c>
    </row>
    <row r="26" spans="1:7" x14ac:dyDescent="0.25">
      <c r="A26" s="40"/>
      <c r="B26" s="40"/>
      <c r="C26" s="40"/>
      <c r="D26" s="40"/>
      <c r="E26" s="40"/>
      <c r="F26" s="40"/>
      <c r="G26" s="40"/>
    </row>
  </sheetData>
  <mergeCells count="1">
    <mergeCell ref="A26:G26"/>
  </mergeCells>
  <pageMargins left="0.25" right="0.25" top="0.75" bottom="0.75" header="0.3" footer="0.3"/>
  <pageSetup scale="3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2896C-CF03-49BC-B38F-FE09C9D61897}">
  <sheetPr>
    <pageSetUpPr fitToPage="1"/>
  </sheetPr>
  <dimension ref="A1:H30"/>
  <sheetViews>
    <sheetView workbookViewId="0">
      <pane ySplit="3" topLeftCell="A7" activePane="bottomLeft" state="frozen"/>
      <selection pane="bottomLeft" activeCell="S17" sqref="S17"/>
    </sheetView>
  </sheetViews>
  <sheetFormatPr defaultRowHeight="15" x14ac:dyDescent="0.25"/>
  <cols>
    <col min="1" max="1" width="24.5703125" customWidth="1"/>
    <col min="2" max="6" width="14.140625" customWidth="1"/>
    <col min="7" max="7" width="15.28515625" customWidth="1"/>
    <col min="8" max="8" width="12.7109375" customWidth="1"/>
  </cols>
  <sheetData>
    <row r="1" spans="1:7" x14ac:dyDescent="0.25">
      <c r="A1" s="1" t="s">
        <v>0</v>
      </c>
      <c r="B1" s="26" t="s">
        <v>18</v>
      </c>
      <c r="C1" s="26" t="s">
        <v>19</v>
      </c>
      <c r="D1" s="26" t="s">
        <v>20</v>
      </c>
      <c r="E1" s="26" t="s">
        <v>21</v>
      </c>
      <c r="F1" s="26" t="s">
        <v>67</v>
      </c>
      <c r="G1" s="26" t="s">
        <v>74</v>
      </c>
    </row>
    <row r="2" spans="1:7" s="37" customFormat="1" ht="46.5" customHeight="1" x14ac:dyDescent="0.25">
      <c r="A2" s="26" t="s">
        <v>1</v>
      </c>
      <c r="B2" s="25" t="s">
        <v>33</v>
      </c>
      <c r="C2" s="25" t="s">
        <v>34</v>
      </c>
      <c r="D2" s="25" t="s">
        <v>35</v>
      </c>
      <c r="E2" s="25" t="s">
        <v>57</v>
      </c>
      <c r="F2" s="25" t="s">
        <v>78</v>
      </c>
      <c r="G2" s="25" t="s">
        <v>80</v>
      </c>
    </row>
    <row r="3" spans="1:7" ht="36" customHeight="1" x14ac:dyDescent="0.25">
      <c r="A3" s="1"/>
      <c r="B3" s="25" t="s">
        <v>24</v>
      </c>
      <c r="C3" s="25" t="s">
        <v>24</v>
      </c>
      <c r="D3" s="25" t="s">
        <v>24</v>
      </c>
      <c r="E3" s="25" t="s">
        <v>69</v>
      </c>
      <c r="F3" s="25" t="s">
        <v>69</v>
      </c>
      <c r="G3" s="25" t="s">
        <v>69</v>
      </c>
    </row>
    <row r="4" spans="1:7" x14ac:dyDescent="0.25">
      <c r="A4" s="13" t="s">
        <v>2</v>
      </c>
      <c r="B4" s="14">
        <v>0</v>
      </c>
      <c r="C4" s="14">
        <v>0</v>
      </c>
      <c r="D4" s="14">
        <f>C26</f>
        <v>0</v>
      </c>
      <c r="E4" s="14">
        <f>D26</f>
        <v>92158.830000000016</v>
      </c>
      <c r="F4" s="14">
        <f>E26</f>
        <v>139291.42000000001</v>
      </c>
      <c r="G4" s="14">
        <f>F26</f>
        <v>28092.850000000006</v>
      </c>
    </row>
    <row r="5" spans="1:7" x14ac:dyDescent="0.25">
      <c r="A5" s="3" t="s">
        <v>3</v>
      </c>
      <c r="B5" s="8"/>
      <c r="C5" s="8"/>
      <c r="D5" s="8"/>
      <c r="E5" s="8"/>
      <c r="F5" s="8"/>
      <c r="G5" s="8"/>
    </row>
    <row r="6" spans="1:7" x14ac:dyDescent="0.25">
      <c r="A6" s="3" t="s">
        <v>30</v>
      </c>
      <c r="B6" s="8"/>
      <c r="C6" s="8"/>
      <c r="D6" s="8">
        <v>262543</v>
      </c>
      <c r="E6" s="8">
        <v>252700</v>
      </c>
      <c r="F6" s="8">
        <v>120000</v>
      </c>
      <c r="G6" s="8">
        <v>267926.93</v>
      </c>
    </row>
    <row r="7" spans="1:7" x14ac:dyDescent="0.25">
      <c r="A7" s="4" t="s">
        <v>4</v>
      </c>
      <c r="B7" s="8"/>
      <c r="C7" s="8">
        <v>0</v>
      </c>
      <c r="D7" s="8">
        <v>0</v>
      </c>
      <c r="E7" s="8">
        <v>0</v>
      </c>
      <c r="F7" s="8">
        <v>0</v>
      </c>
      <c r="G7" s="8">
        <v>0</v>
      </c>
    </row>
    <row r="8" spans="1:7" x14ac:dyDescent="0.25">
      <c r="A8" s="4" t="s">
        <v>5</v>
      </c>
      <c r="B8" s="8"/>
      <c r="C8" s="8"/>
      <c r="D8" s="8"/>
      <c r="E8" s="8"/>
      <c r="F8" s="8"/>
      <c r="G8" s="8"/>
    </row>
    <row r="9" spans="1:7" x14ac:dyDescent="0.25">
      <c r="A9" s="3" t="s">
        <v>23</v>
      </c>
      <c r="B9" s="8">
        <f>SUM(B6:B8)</f>
        <v>0</v>
      </c>
      <c r="C9" s="8">
        <f t="shared" ref="C9:E9" si="0">SUM(C6:C8)</f>
        <v>0</v>
      </c>
      <c r="D9" s="8">
        <f t="shared" si="0"/>
        <v>262543</v>
      </c>
      <c r="E9" s="8">
        <f t="shared" si="0"/>
        <v>252700</v>
      </c>
      <c r="F9" s="8">
        <f t="shared" ref="F9:G9" si="1">SUM(F6:F8)</f>
        <v>120000</v>
      </c>
      <c r="G9" s="8">
        <f t="shared" si="1"/>
        <v>267926.93</v>
      </c>
    </row>
    <row r="10" spans="1:7" x14ac:dyDescent="0.25">
      <c r="A10" s="5" t="s">
        <v>6</v>
      </c>
      <c r="B10" s="9"/>
      <c r="C10" s="9"/>
      <c r="D10" s="9"/>
      <c r="E10" s="9"/>
      <c r="F10" s="9"/>
      <c r="G10" s="9"/>
    </row>
    <row r="11" spans="1:7" x14ac:dyDescent="0.25">
      <c r="A11" s="11" t="s">
        <v>28</v>
      </c>
      <c r="B11" s="9"/>
      <c r="C11" s="9"/>
      <c r="D11" s="9"/>
      <c r="E11" s="9"/>
      <c r="F11" s="9"/>
      <c r="G11" s="9"/>
    </row>
    <row r="12" spans="1:7" ht="15.75" x14ac:dyDescent="0.25">
      <c r="A12" s="6" t="s">
        <v>7</v>
      </c>
      <c r="B12" s="9"/>
      <c r="C12" s="9"/>
      <c r="D12" s="9"/>
      <c r="E12" s="9"/>
      <c r="F12" s="9"/>
      <c r="G12" s="9"/>
    </row>
    <row r="13" spans="1:7" ht="31.5" x14ac:dyDescent="0.25">
      <c r="A13" s="6" t="s">
        <v>8</v>
      </c>
      <c r="B13" s="9"/>
      <c r="C13" s="9"/>
      <c r="D13" s="9">
        <v>122276.79</v>
      </c>
      <c r="E13" s="9">
        <v>136289.76999999999</v>
      </c>
      <c r="F13" s="9">
        <v>148620.04</v>
      </c>
      <c r="G13" s="9">
        <v>161219.88</v>
      </c>
    </row>
    <row r="14" spans="1:7" ht="31.5" x14ac:dyDescent="0.25">
      <c r="A14" s="6" t="s">
        <v>9</v>
      </c>
      <c r="B14" s="9"/>
      <c r="C14" s="9"/>
      <c r="D14" s="9">
        <v>32575.38</v>
      </c>
      <c r="E14" s="9">
        <v>38478.32</v>
      </c>
      <c r="F14" s="9">
        <v>40818.92</v>
      </c>
      <c r="G14" s="9">
        <v>43485.3</v>
      </c>
    </row>
    <row r="15" spans="1:7" ht="31.5" x14ac:dyDescent="0.25">
      <c r="A15" s="6" t="s">
        <v>10</v>
      </c>
      <c r="B15" s="9"/>
      <c r="C15" s="9"/>
      <c r="D15" s="9"/>
      <c r="E15" s="9"/>
      <c r="F15" s="9"/>
      <c r="G15" s="9"/>
    </row>
    <row r="16" spans="1:7" ht="15.75" x14ac:dyDescent="0.25">
      <c r="A16" s="6" t="s">
        <v>11</v>
      </c>
      <c r="B16" s="9"/>
      <c r="C16" s="9"/>
      <c r="D16" s="9">
        <v>548.28</v>
      </c>
      <c r="E16" s="9">
        <v>1625</v>
      </c>
      <c r="F16" s="9">
        <v>582.04</v>
      </c>
      <c r="G16" s="9">
        <v>1097.93</v>
      </c>
    </row>
    <row r="17" spans="1:8" ht="31.5" x14ac:dyDescent="0.25">
      <c r="A17" s="6" t="s">
        <v>12</v>
      </c>
      <c r="B17" s="9"/>
      <c r="C17" s="9"/>
      <c r="D17" s="9">
        <v>102.04</v>
      </c>
      <c r="E17" s="9">
        <v>125.16</v>
      </c>
      <c r="F17" s="9">
        <v>105.5</v>
      </c>
      <c r="G17" s="9">
        <v>304.23</v>
      </c>
    </row>
    <row r="18" spans="1:8" ht="15.75" x14ac:dyDescent="0.25">
      <c r="A18" s="6" t="s">
        <v>26</v>
      </c>
      <c r="B18" s="9"/>
      <c r="C18" s="9"/>
      <c r="D18" s="9"/>
      <c r="E18" s="9">
        <v>2483.7600000000002</v>
      </c>
      <c r="F18" s="9">
        <v>7738.71</v>
      </c>
      <c r="G18" s="9">
        <f>5407.2+7608.1</f>
        <v>13015.3</v>
      </c>
    </row>
    <row r="19" spans="1:8" ht="15.75" x14ac:dyDescent="0.25">
      <c r="A19" s="6" t="s">
        <v>27</v>
      </c>
      <c r="B19" s="9"/>
      <c r="C19" s="9"/>
      <c r="D19" s="9"/>
      <c r="E19" s="9"/>
      <c r="F19" s="9"/>
      <c r="G19" s="9"/>
    </row>
    <row r="20" spans="1:8" ht="15.75" x14ac:dyDescent="0.25">
      <c r="A20" s="6" t="s">
        <v>13</v>
      </c>
      <c r="B20" s="9"/>
      <c r="C20" s="9"/>
      <c r="D20" s="9">
        <v>715</v>
      </c>
      <c r="E20" s="9"/>
      <c r="F20" s="9"/>
      <c r="G20" s="9"/>
    </row>
    <row r="21" spans="1:8" ht="31.5" x14ac:dyDescent="0.25">
      <c r="A21" s="6" t="s">
        <v>14</v>
      </c>
      <c r="B21" s="9"/>
      <c r="C21" s="9"/>
      <c r="D21" s="9"/>
      <c r="E21" s="9"/>
      <c r="F21" s="9"/>
      <c r="G21" s="9"/>
    </row>
    <row r="22" spans="1:8" ht="15.75" x14ac:dyDescent="0.25">
      <c r="A22" s="6" t="s">
        <v>15</v>
      </c>
      <c r="B22" s="9"/>
      <c r="C22" s="9"/>
      <c r="D22" s="9">
        <v>2200.9699999999998</v>
      </c>
      <c r="E22" s="9"/>
      <c r="F22" s="9"/>
      <c r="G22" s="9"/>
    </row>
    <row r="23" spans="1:8" ht="31.5" x14ac:dyDescent="0.25">
      <c r="A23" s="6" t="s">
        <v>16</v>
      </c>
      <c r="B23" s="9"/>
      <c r="C23" s="9"/>
      <c r="D23" s="9">
        <v>9412.4</v>
      </c>
      <c r="E23" s="9">
        <v>26565.4</v>
      </c>
      <c r="F23" s="9">
        <v>33333.360000000001</v>
      </c>
      <c r="G23" s="9">
        <v>27264.26</v>
      </c>
    </row>
    <row r="24" spans="1:8" ht="31.5" x14ac:dyDescent="0.25">
      <c r="A24" s="6" t="s">
        <v>17</v>
      </c>
      <c r="B24" s="9"/>
      <c r="C24" s="9"/>
      <c r="D24" s="9">
        <v>2553.31</v>
      </c>
      <c r="E24" s="9"/>
      <c r="F24" s="9"/>
      <c r="G24" s="9"/>
    </row>
    <row r="25" spans="1:8" ht="15.75" x14ac:dyDescent="0.25">
      <c r="A25" s="6" t="s">
        <v>22</v>
      </c>
      <c r="B25" s="9">
        <f>SUM(B11:B24)</f>
        <v>0</v>
      </c>
      <c r="C25" s="9">
        <f t="shared" ref="C25:E25" si="2">SUM(C11:C24)</f>
        <v>0</v>
      </c>
      <c r="D25" s="9">
        <f t="shared" si="2"/>
        <v>170384.16999999998</v>
      </c>
      <c r="E25" s="9">
        <f t="shared" si="2"/>
        <v>205567.41</v>
      </c>
      <c r="F25" s="9">
        <f t="shared" ref="F25:G25" si="3">SUM(F11:F24)</f>
        <v>231198.57</v>
      </c>
      <c r="G25" s="9">
        <f t="shared" si="3"/>
        <v>246386.9</v>
      </c>
    </row>
    <row r="26" spans="1:8" ht="15.75" x14ac:dyDescent="0.25">
      <c r="A26" s="7" t="s">
        <v>31</v>
      </c>
      <c r="B26" s="10">
        <f>B4+B9-B25</f>
        <v>0</v>
      </c>
      <c r="C26" s="10">
        <f t="shared" ref="C26:E26" si="4">C4+C9-C25</f>
        <v>0</v>
      </c>
      <c r="D26" s="10">
        <f t="shared" si="4"/>
        <v>92158.830000000016</v>
      </c>
      <c r="E26" s="10">
        <f t="shared" si="4"/>
        <v>139291.42000000001</v>
      </c>
      <c r="F26" s="10">
        <f>F4+F9-F25</f>
        <v>28092.850000000006</v>
      </c>
      <c r="G26" s="10">
        <f>G4+G9-G25</f>
        <v>49632.880000000034</v>
      </c>
    </row>
    <row r="27" spans="1:8" ht="15.75" x14ac:dyDescent="0.25">
      <c r="A27" s="28"/>
      <c r="F27" s="27"/>
      <c r="G27" s="27"/>
    </row>
    <row r="28" spans="1:8" ht="15.75" x14ac:dyDescent="0.25">
      <c r="A28" s="28"/>
      <c r="D28" s="12"/>
      <c r="F28" s="27"/>
      <c r="G28" s="27"/>
    </row>
    <row r="29" spans="1:8" x14ac:dyDescent="0.25">
      <c r="F29" s="27"/>
      <c r="G29" s="27"/>
    </row>
    <row r="30" spans="1:8" x14ac:dyDescent="0.25">
      <c r="H30" s="30"/>
    </row>
  </sheetData>
  <pageMargins left="0.7" right="0.7" top="0.75" bottom="0.75" header="0.3" footer="0.3"/>
  <pageSetup scale="34"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57BFF-10DF-4E91-97A2-D87C7694D26E}">
  <dimension ref="A1:G29"/>
  <sheetViews>
    <sheetView topLeftCell="A10" workbookViewId="0">
      <selection activeCell="M22" sqref="M22"/>
    </sheetView>
  </sheetViews>
  <sheetFormatPr defaultRowHeight="15" x14ac:dyDescent="0.25"/>
  <cols>
    <col min="1" max="1" width="24.5703125" customWidth="1"/>
    <col min="2" max="2" width="11.85546875" style="37" bestFit="1" customWidth="1"/>
    <col min="3" max="3" width="13.5703125" style="37" bestFit="1" customWidth="1"/>
    <col min="4" max="4" width="11.85546875" style="37" bestFit="1" customWidth="1"/>
    <col min="5" max="6" width="12.5703125" style="37" customWidth="1"/>
    <col min="7" max="7" width="13.28515625" style="37" customWidth="1"/>
  </cols>
  <sheetData>
    <row r="1" spans="1:7" x14ac:dyDescent="0.25">
      <c r="A1" s="1" t="s">
        <v>0</v>
      </c>
      <c r="B1" s="26" t="s">
        <v>18</v>
      </c>
      <c r="C1" s="26" t="s">
        <v>19</v>
      </c>
      <c r="D1" s="26" t="s">
        <v>20</v>
      </c>
      <c r="E1" s="26" t="s">
        <v>21</v>
      </c>
      <c r="F1" s="26" t="s">
        <v>67</v>
      </c>
      <c r="G1" s="26" t="s">
        <v>74</v>
      </c>
    </row>
    <row r="2" spans="1:7" s="37" customFormat="1" ht="46.5" customHeight="1" x14ac:dyDescent="0.25">
      <c r="A2" s="26" t="s">
        <v>1</v>
      </c>
      <c r="B2" s="25" t="s">
        <v>33</v>
      </c>
      <c r="C2" s="25" t="s">
        <v>34</v>
      </c>
      <c r="D2" s="25" t="s">
        <v>35</v>
      </c>
      <c r="E2" s="25" t="s">
        <v>57</v>
      </c>
      <c r="F2" s="25" t="s">
        <v>78</v>
      </c>
      <c r="G2" s="25" t="s">
        <v>80</v>
      </c>
    </row>
    <row r="3" spans="1:7" ht="26.25" customHeight="1" x14ac:dyDescent="0.25">
      <c r="A3" s="1"/>
      <c r="B3" s="25" t="s">
        <v>24</v>
      </c>
      <c r="C3" s="25" t="s">
        <v>24</v>
      </c>
      <c r="D3" s="25" t="s">
        <v>24</v>
      </c>
      <c r="E3" s="25" t="s">
        <v>69</v>
      </c>
      <c r="F3" s="25" t="s">
        <v>69</v>
      </c>
      <c r="G3" s="25" t="s">
        <v>69</v>
      </c>
    </row>
    <row r="4" spans="1:7" x14ac:dyDescent="0.25">
      <c r="A4" s="13" t="s">
        <v>2</v>
      </c>
      <c r="B4" s="31">
        <v>0</v>
      </c>
      <c r="C4" s="31">
        <v>0</v>
      </c>
      <c r="D4" s="31">
        <f>C27</f>
        <v>0</v>
      </c>
      <c r="E4" s="31">
        <f>D27</f>
        <v>1285</v>
      </c>
      <c r="F4" s="31">
        <f>E27</f>
        <v>2785</v>
      </c>
      <c r="G4" s="31">
        <f>F27</f>
        <v>4488</v>
      </c>
    </row>
    <row r="5" spans="1:7" x14ac:dyDescent="0.25">
      <c r="A5" s="3" t="s">
        <v>3</v>
      </c>
      <c r="B5" s="32"/>
      <c r="C5" s="32"/>
      <c r="D5" s="32"/>
      <c r="E5" s="32"/>
      <c r="F5" s="32"/>
      <c r="G5" s="32"/>
    </row>
    <row r="6" spans="1:7" x14ac:dyDescent="0.25">
      <c r="A6" s="4" t="s">
        <v>4</v>
      </c>
      <c r="B6" s="32"/>
      <c r="C6" s="32"/>
      <c r="D6" s="32"/>
      <c r="E6" s="32"/>
      <c r="F6" s="32"/>
      <c r="G6" s="32"/>
    </row>
    <row r="7" spans="1:7" x14ac:dyDescent="0.25">
      <c r="A7" s="4" t="s">
        <v>5</v>
      </c>
      <c r="B7" s="32"/>
      <c r="C7" s="32"/>
      <c r="D7" s="32"/>
      <c r="E7" s="32"/>
      <c r="F7" s="32"/>
      <c r="G7" s="32"/>
    </row>
    <row r="8" spans="1:7" x14ac:dyDescent="0.25">
      <c r="A8" s="3" t="s">
        <v>30</v>
      </c>
      <c r="B8" s="32"/>
      <c r="C8" s="32"/>
      <c r="D8" s="32">
        <v>1285</v>
      </c>
      <c r="E8" s="32">
        <v>1500</v>
      </c>
      <c r="F8" s="32">
        <v>1703</v>
      </c>
      <c r="G8" s="32">
        <v>1703</v>
      </c>
    </row>
    <row r="9" spans="1:7" x14ac:dyDescent="0.25">
      <c r="A9" s="3" t="s">
        <v>23</v>
      </c>
      <c r="B9" s="32">
        <f>SUM(B6:B8)</f>
        <v>0</v>
      </c>
      <c r="C9" s="32">
        <f t="shared" ref="C9:E9" si="0">SUM(C6:C8)</f>
        <v>0</v>
      </c>
      <c r="D9" s="32">
        <f t="shared" si="0"/>
        <v>1285</v>
      </c>
      <c r="E9" s="32">
        <f t="shared" si="0"/>
        <v>1500</v>
      </c>
      <c r="F9" s="32">
        <f t="shared" ref="F9:G9" si="1">SUM(F6:F8)</f>
        <v>1703</v>
      </c>
      <c r="G9" s="32">
        <f t="shared" si="1"/>
        <v>1703</v>
      </c>
    </row>
    <row r="10" spans="1:7" x14ac:dyDescent="0.25">
      <c r="A10" s="5" t="s">
        <v>6</v>
      </c>
      <c r="B10" s="34"/>
      <c r="C10" s="34"/>
      <c r="D10" s="34"/>
      <c r="E10" s="34"/>
      <c r="F10" s="34"/>
      <c r="G10" s="34"/>
    </row>
    <row r="11" spans="1:7" x14ac:dyDescent="0.25">
      <c r="A11" s="11" t="s">
        <v>29</v>
      </c>
      <c r="B11" s="34"/>
      <c r="C11" s="34"/>
      <c r="D11" s="34"/>
      <c r="E11" s="34"/>
      <c r="F11" s="34"/>
      <c r="G11" s="34"/>
    </row>
    <row r="12" spans="1:7" x14ac:dyDescent="0.25">
      <c r="A12" s="11" t="s">
        <v>28</v>
      </c>
      <c r="B12" s="34"/>
      <c r="C12" s="34"/>
      <c r="D12" s="34"/>
      <c r="E12" s="34"/>
      <c r="F12" s="34"/>
      <c r="G12" s="34"/>
    </row>
    <row r="13" spans="1:7" ht="15.75" x14ac:dyDescent="0.25">
      <c r="A13" s="6" t="s">
        <v>7</v>
      </c>
      <c r="B13" s="34"/>
      <c r="C13" s="34"/>
      <c r="D13" s="34"/>
      <c r="E13" s="34"/>
      <c r="F13" s="34"/>
      <c r="G13" s="34"/>
    </row>
    <row r="14" spans="1:7" ht="31.5" x14ac:dyDescent="0.25">
      <c r="A14" s="6" t="s">
        <v>8</v>
      </c>
      <c r="B14" s="34"/>
      <c r="C14" s="34"/>
      <c r="D14" s="34"/>
      <c r="E14" s="34"/>
      <c r="F14" s="34"/>
      <c r="G14" s="34"/>
    </row>
    <row r="15" spans="1:7" ht="31.5" x14ac:dyDescent="0.25">
      <c r="A15" s="6" t="s">
        <v>9</v>
      </c>
      <c r="B15" s="34"/>
      <c r="C15" s="34"/>
      <c r="D15" s="34"/>
      <c r="E15" s="34"/>
      <c r="F15" s="34"/>
      <c r="G15" s="34"/>
    </row>
    <row r="16" spans="1:7" ht="31.5" x14ac:dyDescent="0.25">
      <c r="A16" s="6" t="s">
        <v>10</v>
      </c>
      <c r="B16" s="34"/>
      <c r="C16" s="34"/>
      <c r="D16" s="34"/>
      <c r="E16" s="34"/>
      <c r="F16" s="34"/>
      <c r="G16" s="34"/>
    </row>
    <row r="17" spans="1:7" ht="15.75" x14ac:dyDescent="0.25">
      <c r="A17" s="6" t="s">
        <v>11</v>
      </c>
      <c r="B17" s="34"/>
      <c r="C17" s="34"/>
      <c r="D17" s="34"/>
      <c r="E17" s="34"/>
      <c r="F17" s="34"/>
      <c r="G17" s="34"/>
    </row>
    <row r="18" spans="1:7" ht="31.5" x14ac:dyDescent="0.25">
      <c r="A18" s="6" t="s">
        <v>12</v>
      </c>
      <c r="B18" s="34"/>
      <c r="C18" s="34"/>
      <c r="D18" s="34"/>
      <c r="E18" s="34"/>
      <c r="F18" s="34"/>
      <c r="G18" s="34"/>
    </row>
    <row r="19" spans="1:7" ht="15.75" x14ac:dyDescent="0.25">
      <c r="A19" s="6" t="s">
        <v>26</v>
      </c>
      <c r="B19" s="34"/>
      <c r="C19" s="34"/>
      <c r="D19" s="34"/>
      <c r="E19" s="34"/>
      <c r="F19" s="34"/>
      <c r="G19" s="34"/>
    </row>
    <row r="20" spans="1:7" ht="15.75" x14ac:dyDescent="0.25">
      <c r="A20" s="6" t="s">
        <v>27</v>
      </c>
      <c r="B20" s="34"/>
      <c r="C20" s="34"/>
      <c r="D20" s="34"/>
      <c r="E20" s="34"/>
      <c r="F20" s="34"/>
      <c r="G20" s="34"/>
    </row>
    <row r="21" spans="1:7" ht="15.75" x14ac:dyDescent="0.25">
      <c r="A21" s="6" t="s">
        <v>13</v>
      </c>
      <c r="B21" s="34"/>
      <c r="C21" s="34"/>
      <c r="D21" s="34"/>
      <c r="E21" s="34"/>
      <c r="F21" s="34"/>
      <c r="G21" s="34"/>
    </row>
    <row r="22" spans="1:7" ht="31.5" x14ac:dyDescent="0.25">
      <c r="A22" s="6" t="s">
        <v>14</v>
      </c>
      <c r="B22" s="34"/>
      <c r="C22" s="34"/>
      <c r="D22" s="34"/>
      <c r="E22" s="34"/>
      <c r="F22" s="34"/>
      <c r="G22" s="34"/>
    </row>
    <row r="23" spans="1:7" ht="15.75" x14ac:dyDescent="0.25">
      <c r="A23" s="6" t="s">
        <v>15</v>
      </c>
      <c r="B23" s="34"/>
      <c r="C23" s="34"/>
      <c r="D23" s="34"/>
      <c r="E23" s="34"/>
      <c r="F23" s="34"/>
      <c r="G23" s="34"/>
    </row>
    <row r="24" spans="1:7" ht="31.5" x14ac:dyDescent="0.25">
      <c r="A24" s="6" t="s">
        <v>16</v>
      </c>
      <c r="B24" s="34"/>
      <c r="C24" s="34"/>
      <c r="D24" s="34"/>
      <c r="E24" s="34"/>
      <c r="F24" s="34"/>
      <c r="G24" s="34"/>
    </row>
    <row r="25" spans="1:7" ht="31.5" x14ac:dyDescent="0.25">
      <c r="A25" s="6" t="s">
        <v>17</v>
      </c>
      <c r="B25" s="34"/>
      <c r="C25" s="34"/>
      <c r="D25" s="34"/>
      <c r="E25" s="34"/>
      <c r="F25" s="34"/>
      <c r="G25" s="34"/>
    </row>
    <row r="26" spans="1:7" ht="15.75" x14ac:dyDescent="0.25">
      <c r="A26" s="6" t="s">
        <v>22</v>
      </c>
      <c r="B26" s="34">
        <f>SUM(B11:B25)</f>
        <v>0</v>
      </c>
      <c r="C26" s="34">
        <f t="shared" ref="C26:E26" si="2">SUM(C11:C25)</f>
        <v>0</v>
      </c>
      <c r="D26" s="34">
        <f t="shared" si="2"/>
        <v>0</v>
      </c>
      <c r="E26" s="34">
        <f t="shared" si="2"/>
        <v>0</v>
      </c>
      <c r="F26" s="34">
        <f t="shared" ref="F26:G26" si="3">SUM(F11:F25)</f>
        <v>0</v>
      </c>
      <c r="G26" s="34">
        <f t="shared" si="3"/>
        <v>0</v>
      </c>
    </row>
    <row r="27" spans="1:7" ht="15.75" x14ac:dyDescent="0.25">
      <c r="A27" s="7" t="s">
        <v>31</v>
      </c>
      <c r="B27" s="36">
        <f>B4+B9-B26</f>
        <v>0</v>
      </c>
      <c r="C27" s="36">
        <f t="shared" ref="C27:E27" si="4">C4+C9-C26</f>
        <v>0</v>
      </c>
      <c r="D27" s="36">
        <f t="shared" si="4"/>
        <v>1285</v>
      </c>
      <c r="E27" s="36">
        <f t="shared" si="4"/>
        <v>2785</v>
      </c>
      <c r="F27" s="36">
        <f t="shared" ref="F27:G27" si="5">F4+F9-F26</f>
        <v>4488</v>
      </c>
      <c r="G27" s="36">
        <f t="shared" si="5"/>
        <v>6191</v>
      </c>
    </row>
    <row r="29" spans="1:7" x14ac:dyDescent="0.25">
      <c r="D29" s="38"/>
    </row>
  </sheetData>
  <pageMargins left="0.25" right="0.25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Assessment</vt:lpstr>
      <vt:lpstr>Projected</vt:lpstr>
      <vt:lpstr>Actuals</vt:lpstr>
      <vt:lpstr>Assessment PG00003750</vt:lpstr>
      <vt:lpstr>Director PG00020142</vt:lpstr>
      <vt:lpstr>Sick Leave Buy Out PG00020143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Bruce, Lisa</dc:creator>
  <cp:lastModifiedBy>Bruce, Lisa L</cp:lastModifiedBy>
  <cp:lastPrinted>2025-04-23T18:46:47Z</cp:lastPrinted>
  <dcterms:created xsi:type="dcterms:W3CDTF">2022-10-07T11:06:09Z</dcterms:created>
  <dcterms:modified xsi:type="dcterms:W3CDTF">2025-08-04T17:52:23Z</dcterms:modified>
</cp:coreProperties>
</file>